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/>
  </bookViews>
  <sheets>
    <sheet name="Formulas" sheetId="9" r:id="rId1"/>
    <sheet name="Ejemplo" sheetId="10" r:id="rId2"/>
    <sheet name="Original" sheetId="1" r:id="rId3"/>
    <sheet name="Listado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0" l="1"/>
  <c r="H79" i="10"/>
  <c r="H75" i="10"/>
  <c r="I65" i="10"/>
  <c r="G65" i="10"/>
  <c r="I64" i="10"/>
  <c r="G59" i="10"/>
  <c r="G57" i="10"/>
  <c r="I55" i="10"/>
  <c r="G55" i="10"/>
  <c r="H54" i="10"/>
  <c r="H53" i="10"/>
  <c r="H43" i="10"/>
  <c r="G40" i="10"/>
  <c r="H35" i="10"/>
  <c r="E30" i="10"/>
  <c r="D25" i="10"/>
  <c r="D24" i="1"/>
  <c r="H19" i="10"/>
  <c r="H17" i="10"/>
  <c r="G39" i="10" s="1"/>
  <c r="H16" i="10"/>
  <c r="I7" i="10"/>
  <c r="I6" i="10"/>
  <c r="D14" i="10"/>
  <c r="D13" i="10"/>
  <c r="D12" i="10"/>
  <c r="D11" i="10"/>
  <c r="D10" i="10"/>
  <c r="D9" i="10"/>
  <c r="D8" i="10"/>
  <c r="D7" i="10"/>
  <c r="C4" i="10"/>
  <c r="I60" i="1"/>
  <c r="E27" i="1" l="1"/>
  <c r="B3" i="1"/>
  <c r="C13" i="1" l="1"/>
  <c r="H15" i="1" s="1"/>
  <c r="C12" i="1"/>
  <c r="H18" i="1" s="1"/>
  <c r="C11" i="1"/>
  <c r="C10" i="1"/>
  <c r="C9" i="1"/>
  <c r="C8" i="1"/>
  <c r="C7" i="1"/>
  <c r="C6" i="1"/>
  <c r="H16" i="1" l="1"/>
  <c r="H5" i="1"/>
  <c r="H6" i="1"/>
  <c r="L30" i="1" s="1"/>
  <c r="H55" i="1"/>
  <c r="J55" i="1" l="1"/>
  <c r="L55" i="1" s="1"/>
  <c r="I61" i="1" s="1"/>
  <c r="H44" i="1"/>
  <c r="H37" i="1" l="1"/>
  <c r="G34" i="1"/>
  <c r="F35" i="1"/>
  <c r="H45" i="1" s="1"/>
  <c r="G46" i="1" s="1"/>
  <c r="J46" i="1" s="1"/>
  <c r="G48" i="1" s="1"/>
  <c r="G50" i="1" s="1"/>
  <c r="I62" i="1" s="1"/>
</calcChain>
</file>

<file path=xl/sharedStrings.xml><?xml version="1.0" encoding="utf-8"?>
<sst xmlns="http://schemas.openxmlformats.org/spreadsheetml/2006/main" count="467" uniqueCount="190">
  <si>
    <t>ING. TRANSPORTE</t>
  </si>
  <si>
    <t xml:space="preserve">El diámetro del cable es </t>
  </si>
  <si>
    <t>La carga total a levantar es</t>
  </si>
  <si>
    <t>mm</t>
  </si>
  <si>
    <t>m</t>
  </si>
  <si>
    <t xml:space="preserve">  mm</t>
  </si>
  <si>
    <t xml:space="preserve">  m</t>
  </si>
  <si>
    <t xml:space="preserve">  t</t>
  </si>
  <si>
    <t>i =</t>
  </si>
  <si>
    <t>DISEÑO DE TAMBOR</t>
  </si>
  <si>
    <t>Recorrido de elevación</t>
  </si>
  <si>
    <t>Resistencia chapa tambor</t>
  </si>
  <si>
    <t xml:space="preserve"> Mpa</t>
  </si>
  <si>
    <t>Diámetro mínimo tambor</t>
  </si>
  <si>
    <t>(Ec. B 3.9 - Miravete)</t>
  </si>
  <si>
    <t>D &gt; d·h1·h2</t>
  </si>
  <si>
    <t xml:space="preserve">Coeficiente h1 (Tb B 3.8) </t>
  </si>
  <si>
    <t>M8 - Cable antigiratorio - Tambor</t>
  </si>
  <si>
    <t>h1 =</t>
  </si>
  <si>
    <t xml:space="preserve">Coeficiente h2 </t>
  </si>
  <si>
    <t>h2 =</t>
  </si>
  <si>
    <t>Dmin =</t>
  </si>
  <si>
    <t>Normalizando</t>
  </si>
  <si>
    <t>Elijo D =</t>
  </si>
  <si>
    <t>Longitud de cable a enrollar</t>
  </si>
  <si>
    <t>(dos tambores - cuatro puntas)</t>
  </si>
  <si>
    <t>Nº de ramales</t>
  </si>
  <si>
    <t>H =</t>
  </si>
  <si>
    <t>Lcable = i x H =</t>
  </si>
  <si>
    <t>Geometría canaladura (Tb B 5.2)</t>
  </si>
  <si>
    <t>para diámetro cable, d =</t>
  </si>
  <si>
    <t>Radio de garganta, r1 =</t>
  </si>
  <si>
    <t>Paso de hélice, p =</t>
  </si>
  <si>
    <t>Radio de enlace, r2 =</t>
  </si>
  <si>
    <t>(valor mínimo)</t>
  </si>
  <si>
    <t>Diámetro de paso del tambor</t>
  </si>
  <si>
    <t>Nº espiras necesarias</t>
  </si>
  <si>
    <t>Longitud cable / espira</t>
  </si>
  <si>
    <r>
      <t xml:space="preserve">Lespira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x D =</t>
    </r>
  </si>
  <si>
    <t>Nº espiras activas</t>
  </si>
  <si>
    <t>Na = Lcable / Lespira =</t>
  </si>
  <si>
    <t>Nº espiras activas por punta</t>
  </si>
  <si>
    <t>Na / 4 =</t>
  </si>
  <si>
    <t>Redondeando</t>
  </si>
  <si>
    <t>Espiras muerta por punta</t>
  </si>
  <si>
    <t>Nm =</t>
  </si>
  <si>
    <t>Espiras totales por tambor</t>
  </si>
  <si>
    <t>Nt =</t>
  </si>
  <si>
    <t>Longitud del tambor</t>
  </si>
  <si>
    <t>Lt = p x Nt =</t>
  </si>
  <si>
    <t>Selección espesor chapa</t>
  </si>
  <si>
    <t>Solicitación cable</t>
  </si>
  <si>
    <t>Probaremos con un espesor de chapa de</t>
  </si>
  <si>
    <t>h =</t>
  </si>
  <si>
    <t>Tensión a compresión (ec. B5.10)</t>
  </si>
  <si>
    <t>Profundidad de surco =</t>
  </si>
  <si>
    <t>Mpa</t>
  </si>
  <si>
    <t>sigmaca = 0,5 S/(h·p) =</t>
  </si>
  <si>
    <t>Tensión de flexión (ec. B5.11)</t>
  </si>
  <si>
    <t>sigmafa = 9,6 x S x [1/(D2 x h6)]^(1/4) =</t>
  </si>
  <si>
    <t>Tambor</t>
  </si>
  <si>
    <t>--&gt;</t>
  </si>
  <si>
    <t>Tensión Von Mises (propia)</t>
  </si>
  <si>
    <r>
      <t>sigma' = [2S/(</t>
    </r>
    <r>
      <rPr>
        <b/>
        <sz val="11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  <scheme val="minor"/>
      </rPr>
      <t xml:space="preserve"> D h)] x raiz[(Lt/D)2 + 3] =</t>
    </r>
  </si>
  <si>
    <t>t    =</t>
  </si>
  <si>
    <t>Problema 3</t>
  </si>
  <si>
    <t>Alumno:</t>
  </si>
  <si>
    <t>Fecha:</t>
  </si>
  <si>
    <t>Nota:</t>
  </si>
  <si>
    <t>(dato)</t>
  </si>
  <si>
    <t>Rendimiento aparejo (sin tambor)</t>
  </si>
  <si>
    <t>Ka =</t>
  </si>
  <si>
    <t>S = Q/(i·Ka) =</t>
  </si>
  <si>
    <t>(S en daN)</t>
  </si>
  <si>
    <t>N =</t>
  </si>
  <si>
    <t>daN</t>
  </si>
  <si>
    <t>DNI</t>
  </si>
  <si>
    <t>A=</t>
  </si>
  <si>
    <t>B=</t>
  </si>
  <si>
    <t>C=</t>
  </si>
  <si>
    <t>D=</t>
  </si>
  <si>
    <t>E=</t>
  </si>
  <si>
    <t>F=</t>
  </si>
  <si>
    <t>G=</t>
  </si>
  <si>
    <t>H=</t>
  </si>
  <si>
    <t>12345678A</t>
  </si>
  <si>
    <t>d = 24 - H =</t>
  </si>
  <si>
    <t>h = 32 + (2,5xF) =</t>
  </si>
  <si>
    <t>Qt = 60 + (2 X G) =</t>
  </si>
  <si>
    <t>Longitud total de cable (estimación)</t>
  </si>
  <si>
    <t>manga máxima, m = 40 + (2 x F) =</t>
  </si>
  <si>
    <t>contrapluma, cp = 30 + F =</t>
  </si>
  <si>
    <t xml:space="preserve">(4 x cp) + (4 x m) + (8 x h) + retornos + puntas … </t>
  </si>
  <si>
    <t>Aprox. Lt = (8 x cp) + (4 x m) + (8 x h) =</t>
  </si>
  <si>
    <t>Según tabla B 5.7 (Miravete) el espesor sería</t>
  </si>
  <si>
    <t>para tambor de 800 mm</t>
  </si>
  <si>
    <t>TAREA 7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</si>
  <si>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</si>
  <si>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</si>
  <si>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</si>
  <si>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</si>
  <si>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</si>
  <si>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</si>
  <si>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</si>
  <si>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</si>
  <si>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</si>
  <si>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</si>
  <si>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=EXTRAE(D6;1;1)</t>
  </si>
  <si>
    <t>=EXTRAE(D6;2;1)</t>
  </si>
  <si>
    <t>=EXTRAE(D6;3;1)</t>
  </si>
  <si>
    <t>=EXTRAE(D6;4;1)</t>
  </si>
  <si>
    <t>=EXTRAE(D6;5;1)</t>
  </si>
  <si>
    <t>=EXTRAE(D6;6;1)</t>
  </si>
  <si>
    <t>=EXTRAE(D6;7;1)</t>
  </si>
  <si>
    <t>=EXTRAE(D6;8;1)</t>
  </si>
  <si>
    <t>=40+(2*D12)</t>
  </si>
  <si>
    <t>=30+D12</t>
  </si>
  <si>
    <t>= 24 - D14</t>
  </si>
  <si>
    <t>= 32 + (2,5*D12)</t>
  </si>
  <si>
    <t>=60+(2*D13)</t>
  </si>
  <si>
    <t>=9,6*I65*(1/(E30^2*H71^6))^(1/4)</t>
  </si>
  <si>
    <t>=2*G65/(PI()*E30*H71) * RAIZ((G59*1000/E30)^2 + 3)</t>
  </si>
  <si>
    <t>=H19/(G38*J63)</t>
  </si>
  <si>
    <t>=G65/10</t>
  </si>
  <si>
    <t>=I64*9806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</si>
  <si>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</si>
  <si>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</si>
  <si>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</si>
  <si>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</si>
  <si>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</si>
  <si>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</si>
  <si>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</si>
  <si>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</si>
  <si>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</si>
  <si>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</si>
  <si>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</si>
  <si>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</si>
  <si>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</si>
  <si>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</si>
  <si>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</si>
  <si>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</si>
  <si>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</si>
  <si>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</si>
  <si>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</si>
  <si>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</si>
  <si>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</si>
  <si>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</si>
  <si>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</si>
  <si>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</si>
  <si>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</si>
  <si>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</si>
  <si>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</si>
  <si>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</si>
  <si>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</si>
  <si>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43821369v</t>
  </si>
  <si>
    <t>Huertas Luna, Antonio</t>
  </si>
  <si>
    <t>35428197f</t>
  </si>
  <si>
    <t>Indiano Blanco, Jesús</t>
  </si>
  <si>
    <t>32912007r</t>
  </si>
  <si>
    <t>Jaén Romero, Carlos</t>
  </si>
  <si>
    <t>77668012s</t>
  </si>
  <si>
    <t>López Algeciras, Sandra</t>
  </si>
  <si>
    <t>36072467l</t>
  </si>
  <si>
    <t>Muñoz García, Santiago</t>
  </si>
  <si>
    <t>74559860e</t>
  </si>
  <si>
    <t>Navarro Limón, María</t>
  </si>
  <si>
    <t>44555000w</t>
  </si>
  <si>
    <t>Perea Rosales, Carmen</t>
  </si>
  <si>
    <t>NI</t>
  </si>
  <si>
    <t>12345678a</t>
  </si>
  <si>
    <t>=BUSCARV(C5;Listado!B3:C22;2;FALSO)</t>
  </si>
  <si>
    <t xml:space="preserve">sigma_t = </t>
  </si>
  <si>
    <t>= H16*J23*H24</t>
  </si>
  <si>
    <t>=G27</t>
  </si>
  <si>
    <t>=(8*I7)+(4*I6)+(8*H17)</t>
  </si>
  <si>
    <t>=H17</t>
  </si>
  <si>
    <t>= G38 * G39</t>
  </si>
  <si>
    <t>= H16</t>
  </si>
  <si>
    <t>= PI()*E30/1000</t>
  </si>
  <si>
    <t>=G40/H53</t>
  </si>
  <si>
    <t xml:space="preserve"> </t>
  </si>
  <si>
    <t>= H54/4</t>
  </si>
  <si>
    <t>= REDONDEAR.MAS(G55;0)</t>
  </si>
  <si>
    <t>= 2*(I55 + G56)</t>
  </si>
  <si>
    <t>= F45*G57/1000</t>
  </si>
  <si>
    <t>t</t>
  </si>
  <si>
    <t>=</t>
  </si>
  <si>
    <t>sigma_ca = 0,5 S/(h·p) =</t>
  </si>
  <si>
    <t>=0,5*I64*9,81*1000 /(H71*F45)</t>
  </si>
  <si>
    <t>sigma_fa = 9,6 x S x [1/(D2 x h6)]^(1/4)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</si>
</sst>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1" fontId="0" fillId="0" borderId="0" xfId="0" applyNumberFormat="1"/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0" xfId="0" applyNumberFormat="1"/>
    <xf numFmtId="0" fontId="5" fillId="0" borderId="0" xfId="0" applyFont="1"/>
    <xf numFmtId="3" fontId="0" fillId="0" borderId="0" xfId="0" applyNumberFormat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6" xfId="0" quotePrefix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5" fontId="8" fillId="2" borderId="16" xfId="0" quotePrefix="1" applyNumberFormat="1" applyFont="1" applyFill="1" applyBorder="1" applyAlignment="1">
      <alignment horizontal="center"/>
    </xf>
    <xf numFmtId="164" fontId="8" fillId="2" borderId="16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8" fillId="2" borderId="16" xfId="0" quotePrefix="1" applyNumberFormat="1" applyFont="1" applyFill="1" applyBorder="1" applyAlignment="1">
      <alignment horizontal="center"/>
    </xf>
    <xf numFmtId="11" fontId="8" fillId="2" borderId="16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8" fillId="2" borderId="16" xfId="0" quotePrefix="1" applyNumberFormat="1" applyFont="1" applyFill="1" applyBorder="1" applyAlignment="1">
      <alignment horizontal="center" vertical="center" wrapText="1"/>
    </xf>
    <xf numFmtId="0" fontId="8" fillId="2" borderId="16" xfId="0" quotePrefix="1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165" fontId="8" fillId="2" borderId="16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3" borderId="0" xfId="0" applyFill="1"/>
    <xf numFmtId="0" fontId="4" fillId="3" borderId="13" xfId="0" applyFont="1" applyFill="1" applyBorder="1" applyAlignment="1">
      <alignment horizontal="center"/>
    </xf>
    <xf numFmtId="0" fontId="0" fillId="2" borderId="0" xfId="0" quotePrefix="1" applyFill="1"/>
    <xf numFmtId="0" fontId="4" fillId="2" borderId="0" xfId="0" quotePrefix="1" applyFont="1" applyFill="1"/>
    <xf numFmtId="0" fontId="0" fillId="3" borderId="0" xfId="0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0" fillId="2" borderId="16" xfId="0" quotePrefix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125076</xdr:colOff>
      <xdr:row>30</xdr:row>
      <xdr:rowOff>2796</xdr:rowOff>
    </xdr:from>
    <xdr:to>
      <xdr:col>18</xdr:col>
      <xdr:colOff>383387</xdr:colOff>
      <xdr:row>46</xdr:row>
      <xdr:rowOff>159712</xdr:rowOff>
    </xdr:to>
    <xdr:pic>
      <xdr:nvPicPr>
        <xdr:cNvPr id="2" name="Imagen 1" descr="E:\Asignaturas\IngTransporte\Tema3_Gruas\InfGeneralGruasPortuarias\STS_Superpostpanamax.bmp">
          <a:extLst>
            <a:ext uri="{FF2B5EF4-FFF2-40B4-BE49-F238E27FC236}">
              <a16:creationId xmlns:a16="http://schemas.microsoft.com/office/drawing/2014/main" id="{7BFE89B3-6E1F-4899-A2DD-527D475D00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6876" y="5447632"/>
          <a:ext cx="4241493" cy="30663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207047</xdr:colOff>
      <xdr:row>16</xdr:row>
      <xdr:rowOff>135751</xdr:rowOff>
    </xdr:from>
    <xdr:to>
      <xdr:col>18</xdr:col>
      <xdr:colOff>137902</xdr:colOff>
      <xdr:row>29</xdr:row>
      <xdr:rowOff>23861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01BBB8-6AF6-478D-89FB-148379903CE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8847" y="3031351"/>
          <a:ext cx="3914037" cy="225031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12</xdr:col>
      <xdr:colOff>447302</xdr:colOff>
      <xdr:row>52</xdr:row>
      <xdr:rowOff>36154</xdr:rowOff>
    </xdr:from>
    <xdr:to>
      <xdr:col>18</xdr:col>
      <xdr:colOff>26186</xdr:colOff>
      <xdr:row>79</xdr:row>
      <xdr:rowOff>140079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1484CB-12B7-4CDA-8478-CA8320CD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58" y="9575265"/>
          <a:ext cx="3551161" cy="555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325582</xdr:colOff>
      <xdr:row>15</xdr:row>
      <xdr:rowOff>178249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7782" y="187036"/>
          <a:ext cx="5243945" cy="2706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55803</xdr:colOff>
      <xdr:row>32</xdr:row>
      <xdr:rowOff>48978</xdr:rowOff>
    </xdr:from>
    <xdr:to>
      <xdr:col>18</xdr:col>
      <xdr:colOff>305686</xdr:colOff>
      <xdr:row>49</xdr:row>
      <xdr:rowOff>21167</xdr:rowOff>
    </xdr:to>
    <xdr:pic>
      <xdr:nvPicPr>
        <xdr:cNvPr id="6" name="Imagen 5" descr="E:\Asignaturas\IngTransporte\Tema3_Gruas\InfGeneralGruasPortuarias\STS_Superpostpanamax.bmp">
          <a:extLst>
            <a:ext uri="{FF2B5EF4-FFF2-40B4-BE49-F238E27FC236}">
              <a16:creationId xmlns:a16="http://schemas.microsoft.com/office/drawing/2014/main" id="{7BFE89B3-6E1F-4899-A2DD-527D475D00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985" y="5960251"/>
          <a:ext cx="4209974" cy="31125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126228</xdr:colOff>
      <xdr:row>19</xdr:row>
      <xdr:rowOff>8751</xdr:rowOff>
    </xdr:from>
    <xdr:to>
      <xdr:col>18</xdr:col>
      <xdr:colOff>48655</xdr:colOff>
      <xdr:row>31</xdr:row>
      <xdr:rowOff>77778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701BBB8-6AF6-478D-89FB-148379903CE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410" y="3518569"/>
          <a:ext cx="3882518" cy="2285754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12</xdr:col>
      <xdr:colOff>447301</xdr:colOff>
      <xdr:row>53</xdr:row>
      <xdr:rowOff>140063</xdr:rowOff>
    </xdr:from>
    <xdr:to>
      <xdr:col>18</xdr:col>
      <xdr:colOff>17757</xdr:colOff>
      <xdr:row>82</xdr:row>
      <xdr:rowOff>101170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E1484CB-12B7-4CDA-8478-CA8320CD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483" y="9930608"/>
          <a:ext cx="3530547" cy="54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</xdr:row>
      <xdr:rowOff>161636</xdr:rowOff>
    </xdr:from>
    <xdr:to>
      <xdr:col>19</xdr:col>
      <xdr:colOff>322695</xdr:colOff>
      <xdr:row>17</xdr:row>
      <xdr:rowOff>158968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88545" y="531091"/>
          <a:ext cx="5217968" cy="27682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62593</xdr:colOff>
      <xdr:row>21</xdr:row>
      <xdr:rowOff>44359</xdr:rowOff>
    </xdr:from>
    <xdr:to>
      <xdr:col>30</xdr:col>
      <xdr:colOff>487680</xdr:colOff>
      <xdr:row>40</xdr:row>
      <xdr:rowOff>57150</xdr:rowOff>
    </xdr:to>
    <xdr:pic>
      <xdr:nvPicPr>
        <xdr:cNvPr id="2" name="Imagen 1" descr="E:\Asignaturas\IngTransporte\Tema3_Gruas\InfGeneralGruasPortuarias\STS_Superpostpanamax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913" y="3884839"/>
          <a:ext cx="5065667" cy="35103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50618</xdr:colOff>
      <xdr:row>21</xdr:row>
      <xdr:rowOff>78922</xdr:rowOff>
    </xdr:from>
    <xdr:to>
      <xdr:col>22</xdr:col>
      <xdr:colOff>260168</xdr:colOff>
      <xdr:row>39</xdr:row>
      <xdr:rowOff>19141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8478" y="3919402"/>
          <a:ext cx="5513070" cy="3254919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17</xdr:col>
      <xdr:colOff>539025</xdr:colOff>
      <xdr:row>43</xdr:row>
      <xdr:rowOff>22043</xdr:rowOff>
    </xdr:from>
    <xdr:to>
      <xdr:col>23</xdr:col>
      <xdr:colOff>195519</xdr:colOff>
      <xdr:row>73</xdr:row>
      <xdr:rowOff>103108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4092" y="8099243"/>
          <a:ext cx="3415694" cy="570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49531</xdr:colOff>
      <xdr:row>1</xdr:row>
      <xdr:rowOff>20227</xdr:rowOff>
    </xdr:from>
    <xdr:to>
      <xdr:col>26</xdr:col>
      <xdr:colOff>22861</xdr:colOff>
      <xdr:row>19</xdr:row>
      <xdr:rowOff>143946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97391" y="203107"/>
          <a:ext cx="7928610" cy="341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view="pageLayout" topLeftCell="A51" zoomScale="58" zoomScaleNormal="90" zoomScalePageLayoutView="58" workbookViewId="0">
      <selection activeCell="S76" sqref="S76"/>
    </sheetView>
  </sheetViews>
  <sheetFormatPr baseColWidth="10" defaultColWidth="9.1015625" defaultRowHeight="14.4" x14ac:dyDescent="0.55000000000000004"/>
  <cols>
    <col min="1" max="1" width="4.1015625" style="45" customWidth="1"/>
    <col min="2" max="2" width="7.7890625" customWidth="1"/>
    <col min="3" max="3" width="6" customWidth="1"/>
    <col min="4" max="4" width="12.68359375" customWidth="1"/>
    <col min="5" max="5" width="5.3125" customWidth="1"/>
    <col min="6" max="6" width="6.20703125" customWidth="1"/>
    <col min="7" max="7" width="10.3125" customWidth="1"/>
    <col min="8" max="8" width="15.20703125" customWidth="1"/>
    <col min="9" max="9" width="11" customWidth="1"/>
    <col min="10" max="10" width="8.7890625" customWidth="1"/>
    <col min="11" max="11" width="3.41796875" customWidth="1"/>
    <col min="12" max="12" width="4" customWidth="1"/>
    <col min="13" max="13" width="10.1015625" bestFit="1" customWidth="1"/>
  </cols>
  <sheetData>
    <row r="1" spans="1:13" ht="14.7" thickBot="1" x14ac:dyDescent="0.6">
      <c r="A1" s="45" t="s">
        <v>97</v>
      </c>
      <c r="B1" s="45" t="s">
        <v>98</v>
      </c>
      <c r="C1" s="45" t="s">
        <v>99</v>
      </c>
      <c r="D1" s="45" t="s">
        <v>100</v>
      </c>
      <c r="E1" s="45" t="s">
        <v>101</v>
      </c>
      <c r="F1" s="45" t="s">
        <v>102</v>
      </c>
      <c r="G1" s="45" t="s">
        <v>103</v>
      </c>
      <c r="H1" s="45" t="s">
        <v>104</v>
      </c>
      <c r="I1" s="45" t="s">
        <v>105</v>
      </c>
      <c r="J1" s="45" t="s">
        <v>106</v>
      </c>
      <c r="K1" s="45"/>
    </row>
    <row r="2" spans="1:13" ht="14.7" thickBot="1" x14ac:dyDescent="0.6">
      <c r="A2" s="45">
        <v>2</v>
      </c>
      <c r="B2" s="23" t="s">
        <v>96</v>
      </c>
      <c r="C2" s="41" t="s">
        <v>9</v>
      </c>
      <c r="D2" s="41"/>
      <c r="E2" s="41"/>
      <c r="F2" s="42"/>
    </row>
    <row r="3" spans="1:13" x14ac:dyDescent="0.55000000000000004">
      <c r="A3" s="45">
        <v>3</v>
      </c>
    </row>
    <row r="4" spans="1:13" x14ac:dyDescent="0.55000000000000004">
      <c r="A4" s="45">
        <v>4</v>
      </c>
      <c r="B4" t="s">
        <v>66</v>
      </c>
      <c r="C4" s="67" t="s">
        <v>170</v>
      </c>
      <c r="F4" s="8"/>
      <c r="G4" t="s">
        <v>67</v>
      </c>
      <c r="H4" s="64"/>
      <c r="I4" t="s">
        <v>68</v>
      </c>
      <c r="J4" s="64"/>
      <c r="K4" s="5"/>
    </row>
    <row r="5" spans="1:13" x14ac:dyDescent="0.55000000000000004">
      <c r="A5" s="45">
        <v>5</v>
      </c>
      <c r="J5" s="8"/>
      <c r="K5" s="38"/>
    </row>
    <row r="6" spans="1:13" x14ac:dyDescent="0.55000000000000004">
      <c r="A6" s="45">
        <v>6</v>
      </c>
      <c r="C6" s="34" t="s">
        <v>168</v>
      </c>
      <c r="D6" s="65"/>
      <c r="F6" t="s">
        <v>90</v>
      </c>
      <c r="I6" s="46" t="s">
        <v>115</v>
      </c>
      <c r="J6" s="8" t="s">
        <v>4</v>
      </c>
    </row>
    <row r="7" spans="1:13" x14ac:dyDescent="0.55000000000000004">
      <c r="A7" s="45">
        <v>7</v>
      </c>
      <c r="C7" s="36" t="s">
        <v>77</v>
      </c>
      <c r="D7" s="46" t="s">
        <v>107</v>
      </c>
      <c r="F7" t="s">
        <v>91</v>
      </c>
      <c r="I7" s="46" t="s">
        <v>116</v>
      </c>
      <c r="J7" s="8" t="s">
        <v>4</v>
      </c>
    </row>
    <row r="8" spans="1:13" x14ac:dyDescent="0.55000000000000004">
      <c r="A8" s="45">
        <v>8</v>
      </c>
      <c r="C8" s="36" t="s">
        <v>78</v>
      </c>
      <c r="D8" s="46" t="s">
        <v>108</v>
      </c>
      <c r="J8" s="8"/>
    </row>
    <row r="9" spans="1:13" x14ac:dyDescent="0.55000000000000004">
      <c r="A9" s="45">
        <v>9</v>
      </c>
      <c r="C9" s="36" t="s">
        <v>79</v>
      </c>
      <c r="D9" s="46" t="s">
        <v>109</v>
      </c>
      <c r="J9" s="8"/>
    </row>
    <row r="10" spans="1:13" x14ac:dyDescent="0.55000000000000004">
      <c r="A10" s="45">
        <v>10</v>
      </c>
      <c r="C10" s="36" t="s">
        <v>80</v>
      </c>
      <c r="D10" s="46" t="s">
        <v>110</v>
      </c>
      <c r="J10" s="8"/>
    </row>
    <row r="11" spans="1:13" x14ac:dyDescent="0.55000000000000004">
      <c r="A11" s="45">
        <v>11</v>
      </c>
      <c r="C11" s="36" t="s">
        <v>81</v>
      </c>
      <c r="D11" s="46" t="s">
        <v>111</v>
      </c>
      <c r="J11" s="8"/>
    </row>
    <row r="12" spans="1:13" x14ac:dyDescent="0.55000000000000004">
      <c r="A12" s="45">
        <v>12</v>
      </c>
      <c r="C12" s="36" t="s">
        <v>82</v>
      </c>
      <c r="D12" s="46" t="s">
        <v>112</v>
      </c>
      <c r="J12" s="8"/>
    </row>
    <row r="13" spans="1:13" x14ac:dyDescent="0.55000000000000004">
      <c r="A13" s="45">
        <v>13</v>
      </c>
      <c r="C13" s="36" t="s">
        <v>83</v>
      </c>
      <c r="D13" s="46" t="s">
        <v>113</v>
      </c>
      <c r="J13" s="8"/>
    </row>
    <row r="14" spans="1:13" x14ac:dyDescent="0.55000000000000004">
      <c r="A14" s="45">
        <v>14</v>
      </c>
      <c r="C14" s="31" t="s">
        <v>84</v>
      </c>
      <c r="D14" s="46" t="s">
        <v>114</v>
      </c>
    </row>
    <row r="15" spans="1:13" x14ac:dyDescent="0.55000000000000004">
      <c r="A15" s="45">
        <v>15</v>
      </c>
      <c r="M15" s="40"/>
    </row>
    <row r="16" spans="1:13" x14ac:dyDescent="0.55000000000000004">
      <c r="A16" s="45">
        <v>16</v>
      </c>
      <c r="C16" t="s">
        <v>1</v>
      </c>
      <c r="F16" t="s">
        <v>86</v>
      </c>
      <c r="H16" s="46" t="s">
        <v>117</v>
      </c>
      <c r="I16" t="s">
        <v>5</v>
      </c>
      <c r="L16" s="8"/>
      <c r="M16" s="8"/>
    </row>
    <row r="17" spans="1:13" x14ac:dyDescent="0.55000000000000004">
      <c r="A17" s="45">
        <v>17</v>
      </c>
      <c r="C17" t="s">
        <v>10</v>
      </c>
      <c r="F17" t="s">
        <v>87</v>
      </c>
      <c r="H17" s="46" t="s">
        <v>118</v>
      </c>
      <c r="I17" t="s">
        <v>6</v>
      </c>
      <c r="L17" s="8"/>
      <c r="M17" s="8"/>
    </row>
    <row r="18" spans="1:13" x14ac:dyDescent="0.55000000000000004">
      <c r="A18" s="45">
        <v>18</v>
      </c>
      <c r="I18" s="8"/>
      <c r="L18" s="1"/>
      <c r="M18" s="2"/>
    </row>
    <row r="19" spans="1:13" x14ac:dyDescent="0.55000000000000004">
      <c r="A19" s="45">
        <v>19</v>
      </c>
      <c r="C19" t="s">
        <v>2</v>
      </c>
      <c r="G19" s="1" t="s">
        <v>88</v>
      </c>
      <c r="H19" s="46" t="s">
        <v>119</v>
      </c>
      <c r="I19" t="s">
        <v>7</v>
      </c>
      <c r="L19" s="1"/>
      <c r="M19" s="2"/>
    </row>
    <row r="20" spans="1:13" x14ac:dyDescent="0.55000000000000004">
      <c r="A20" s="45">
        <v>20</v>
      </c>
      <c r="D20" t="s">
        <v>11</v>
      </c>
      <c r="G20" s="1" t="s">
        <v>171</v>
      </c>
      <c r="H20" s="68">
        <v>240</v>
      </c>
      <c r="I20" t="s">
        <v>12</v>
      </c>
      <c r="L20" s="1"/>
      <c r="M20" s="2"/>
    </row>
    <row r="21" spans="1:13" x14ac:dyDescent="0.55000000000000004">
      <c r="A21" s="45">
        <v>21</v>
      </c>
      <c r="H21" s="1"/>
    </row>
    <row r="22" spans="1:13" x14ac:dyDescent="0.55000000000000004">
      <c r="A22" s="45">
        <v>22</v>
      </c>
      <c r="B22" s="4" t="s">
        <v>13</v>
      </c>
      <c r="E22" t="s">
        <v>14</v>
      </c>
      <c r="G22" s="1"/>
      <c r="H22" s="8" t="s">
        <v>15</v>
      </c>
    </row>
    <row r="23" spans="1:13" x14ac:dyDescent="0.55000000000000004">
      <c r="A23" s="45">
        <v>23</v>
      </c>
      <c r="B23" s="4"/>
      <c r="C23" t="s">
        <v>16</v>
      </c>
      <c r="F23" s="64" t="s">
        <v>17</v>
      </c>
      <c r="G23" s="1"/>
      <c r="I23" s="1" t="s">
        <v>18</v>
      </c>
      <c r="J23" s="68">
        <v>28</v>
      </c>
    </row>
    <row r="24" spans="1:13" x14ac:dyDescent="0.55000000000000004">
      <c r="A24" s="45">
        <v>24</v>
      </c>
      <c r="B24" s="4"/>
      <c r="C24" t="s">
        <v>19</v>
      </c>
      <c r="E24" s="43" t="s">
        <v>60</v>
      </c>
      <c r="F24" s="29" t="s">
        <v>61</v>
      </c>
      <c r="G24" s="1" t="s">
        <v>20</v>
      </c>
      <c r="H24" s="68">
        <v>1</v>
      </c>
      <c r="I24" s="1"/>
      <c r="J24" s="8"/>
    </row>
    <row r="25" spans="1:13" x14ac:dyDescent="0.55000000000000004">
      <c r="A25" s="45">
        <v>25</v>
      </c>
      <c r="C25" t="s">
        <v>21</v>
      </c>
      <c r="D25" s="46" t="s">
        <v>172</v>
      </c>
      <c r="E25" t="s">
        <v>3</v>
      </c>
      <c r="F25" t="s">
        <v>22</v>
      </c>
      <c r="G25" s="1"/>
    </row>
    <row r="26" spans="1:13" ht="14.7" thickBot="1" x14ac:dyDescent="0.6">
      <c r="A26" s="45">
        <v>26</v>
      </c>
      <c r="H26" s="1"/>
      <c r="J26" s="1"/>
      <c r="K26" s="8"/>
    </row>
    <row r="27" spans="1:13" ht="14.7" thickBot="1" x14ac:dyDescent="0.6">
      <c r="A27" s="45">
        <v>27</v>
      </c>
      <c r="F27" s="10" t="s">
        <v>21</v>
      </c>
      <c r="G27" s="69">
        <v>500</v>
      </c>
      <c r="H27" s="21" t="s">
        <v>3</v>
      </c>
      <c r="J27" s="1"/>
      <c r="K27" s="8"/>
    </row>
    <row r="28" spans="1:13" x14ac:dyDescent="0.55000000000000004">
      <c r="A28" s="45">
        <v>28</v>
      </c>
      <c r="F28" s="6"/>
      <c r="G28" s="22"/>
      <c r="H28" s="50"/>
      <c r="J28" s="1"/>
      <c r="K28" s="8"/>
    </row>
    <row r="29" spans="1:13" ht="14.7" thickBot="1" x14ac:dyDescent="0.6">
      <c r="A29" s="45">
        <v>29</v>
      </c>
      <c r="B29" s="4" t="s">
        <v>35</v>
      </c>
      <c r="D29" s="6"/>
      <c r="E29" s="22"/>
      <c r="F29" s="4"/>
      <c r="G29" s="1"/>
      <c r="J29" s="1"/>
      <c r="K29" s="8"/>
    </row>
    <row r="30" spans="1:13" ht="14.7" thickBot="1" x14ac:dyDescent="0.6">
      <c r="A30" s="45">
        <v>30</v>
      </c>
      <c r="D30" s="10" t="s">
        <v>23</v>
      </c>
      <c r="E30" s="46" t="s">
        <v>173</v>
      </c>
      <c r="F30" s="12" t="s">
        <v>3</v>
      </c>
      <c r="G30" s="1"/>
      <c r="J30" s="1"/>
      <c r="K30" s="8"/>
    </row>
    <row r="31" spans="1:13" x14ac:dyDescent="0.55000000000000004">
      <c r="A31" s="45">
        <v>31</v>
      </c>
      <c r="G31" s="1"/>
      <c r="J31" s="1"/>
      <c r="K31" s="8"/>
    </row>
    <row r="32" spans="1:13" x14ac:dyDescent="0.55000000000000004">
      <c r="A32" s="45">
        <v>32</v>
      </c>
      <c r="B32" s="4" t="s">
        <v>89</v>
      </c>
    </row>
    <row r="33" spans="1:14" x14ac:dyDescent="0.55000000000000004">
      <c r="A33" s="45">
        <v>33</v>
      </c>
      <c r="C33" t="s">
        <v>92</v>
      </c>
    </row>
    <row r="34" spans="1:14" x14ac:dyDescent="0.55000000000000004">
      <c r="A34" s="45">
        <v>34</v>
      </c>
      <c r="M34" s="22"/>
      <c r="N34" s="22"/>
    </row>
    <row r="35" spans="1:14" x14ac:dyDescent="0.55000000000000004">
      <c r="A35" s="45">
        <v>35</v>
      </c>
      <c r="C35" t="s">
        <v>93</v>
      </c>
      <c r="H35" s="46" t="s">
        <v>174</v>
      </c>
      <c r="I35" s="22" t="s">
        <v>4</v>
      </c>
      <c r="M35" s="22"/>
      <c r="N35" s="22"/>
    </row>
    <row r="36" spans="1:14" x14ac:dyDescent="0.55000000000000004">
      <c r="A36" s="45">
        <v>36</v>
      </c>
    </row>
    <row r="37" spans="1:14" x14ac:dyDescent="0.55000000000000004">
      <c r="A37" s="45">
        <v>37</v>
      </c>
      <c r="B37" s="4" t="s">
        <v>24</v>
      </c>
      <c r="E37" t="s">
        <v>25</v>
      </c>
      <c r="G37" s="1"/>
    </row>
    <row r="38" spans="1:14" x14ac:dyDescent="0.55000000000000004">
      <c r="A38" s="45">
        <v>38</v>
      </c>
      <c r="C38" t="s">
        <v>26</v>
      </c>
      <c r="F38" s="1" t="s">
        <v>8</v>
      </c>
      <c r="G38" s="68">
        <v>8</v>
      </c>
    </row>
    <row r="39" spans="1:14" ht="14.7" thickBot="1" x14ac:dyDescent="0.6">
      <c r="A39" s="45">
        <v>39</v>
      </c>
      <c r="C39" t="s">
        <v>10</v>
      </c>
      <c r="F39" s="1" t="s">
        <v>27</v>
      </c>
      <c r="G39" s="46" t="s">
        <v>175</v>
      </c>
      <c r="H39" t="s">
        <v>4</v>
      </c>
    </row>
    <row r="40" spans="1:14" ht="14.7" thickBot="1" x14ac:dyDescent="0.6">
      <c r="A40" s="45">
        <v>40</v>
      </c>
      <c r="E40" s="75" t="s">
        <v>28</v>
      </c>
      <c r="F40" s="76"/>
      <c r="G40" s="46" t="s">
        <v>176</v>
      </c>
      <c r="H40" s="12" t="s">
        <v>4</v>
      </c>
    </row>
    <row r="41" spans="1:14" x14ac:dyDescent="0.55000000000000004">
      <c r="A41" s="45">
        <v>41</v>
      </c>
      <c r="J41" s="1"/>
      <c r="K41" s="8"/>
    </row>
    <row r="42" spans="1:14" x14ac:dyDescent="0.55000000000000004">
      <c r="A42" s="45">
        <v>42</v>
      </c>
      <c r="J42" s="1"/>
      <c r="K42" s="8"/>
    </row>
    <row r="43" spans="1:14" ht="14.7" thickBot="1" x14ac:dyDescent="0.6">
      <c r="A43" s="45">
        <v>43</v>
      </c>
      <c r="B43" s="4" t="s">
        <v>29</v>
      </c>
      <c r="D43" s="1"/>
      <c r="E43" s="1"/>
      <c r="G43" s="1" t="s">
        <v>30</v>
      </c>
      <c r="H43" s="46" t="s">
        <v>177</v>
      </c>
      <c r="I43" s="2" t="s">
        <v>3</v>
      </c>
      <c r="K43" s="8"/>
    </row>
    <row r="44" spans="1:14" x14ac:dyDescent="0.55000000000000004">
      <c r="A44" s="45">
        <v>44</v>
      </c>
      <c r="C44" s="13" t="s">
        <v>31</v>
      </c>
      <c r="D44" s="14"/>
      <c r="E44" s="14"/>
      <c r="F44" s="70">
        <v>8.5</v>
      </c>
      <c r="G44" s="16" t="s">
        <v>3</v>
      </c>
      <c r="I44" s="1"/>
      <c r="K44" s="8"/>
    </row>
    <row r="45" spans="1:14" ht="14.7" thickBot="1" x14ac:dyDescent="0.6">
      <c r="A45" s="45">
        <v>45</v>
      </c>
      <c r="C45" s="17" t="s">
        <v>32</v>
      </c>
      <c r="D45" s="18"/>
      <c r="E45" s="18"/>
      <c r="F45" s="71">
        <v>18</v>
      </c>
      <c r="G45" s="20" t="s">
        <v>3</v>
      </c>
      <c r="I45" s="1"/>
      <c r="K45" s="8"/>
    </row>
    <row r="46" spans="1:14" x14ac:dyDescent="0.55000000000000004">
      <c r="A46" s="45">
        <v>46</v>
      </c>
      <c r="C46" t="s">
        <v>33</v>
      </c>
      <c r="D46" s="1"/>
      <c r="E46" s="1"/>
      <c r="F46" s="68">
        <v>0.8</v>
      </c>
      <c r="G46" t="s">
        <v>3</v>
      </c>
      <c r="H46" t="s">
        <v>34</v>
      </c>
      <c r="I46" s="1"/>
      <c r="K46" s="8"/>
    </row>
    <row r="47" spans="1:14" x14ac:dyDescent="0.55000000000000004">
      <c r="A47" s="45">
        <v>47</v>
      </c>
      <c r="C47" t="s">
        <v>55</v>
      </c>
      <c r="D47" s="1"/>
      <c r="E47" s="1"/>
      <c r="F47" s="68">
        <v>6</v>
      </c>
      <c r="G47" t="s">
        <v>3</v>
      </c>
      <c r="H47" t="s">
        <v>34</v>
      </c>
      <c r="I47" s="1"/>
      <c r="K47" s="8"/>
    </row>
    <row r="48" spans="1:14" x14ac:dyDescent="0.55000000000000004">
      <c r="A48" s="45">
        <v>48</v>
      </c>
      <c r="K48" s="8"/>
    </row>
    <row r="49" spans="1:11" x14ac:dyDescent="0.55000000000000004">
      <c r="A49" s="45">
        <v>49</v>
      </c>
      <c r="K49" s="8"/>
    </row>
    <row r="50" spans="1:11" x14ac:dyDescent="0.55000000000000004">
      <c r="A50" s="45">
        <v>50</v>
      </c>
      <c r="K50" s="8"/>
    </row>
    <row r="51" spans="1:11" x14ac:dyDescent="0.55000000000000004">
      <c r="A51" s="45">
        <v>51</v>
      </c>
      <c r="B51" s="45" t="s">
        <v>98</v>
      </c>
      <c r="C51" s="45" t="s">
        <v>99</v>
      </c>
      <c r="D51" s="45" t="s">
        <v>100</v>
      </c>
      <c r="E51" s="45" t="s">
        <v>101</v>
      </c>
      <c r="F51" s="45" t="s">
        <v>102</v>
      </c>
      <c r="G51" s="45" t="s">
        <v>103</v>
      </c>
      <c r="H51" s="45" t="s">
        <v>104</v>
      </c>
      <c r="I51" s="45" t="s">
        <v>105</v>
      </c>
      <c r="J51" s="45" t="s">
        <v>106</v>
      </c>
      <c r="K51" s="45"/>
    </row>
    <row r="52" spans="1:11" x14ac:dyDescent="0.55000000000000004">
      <c r="A52" s="45">
        <v>52</v>
      </c>
      <c r="B52" s="27" t="s">
        <v>36</v>
      </c>
    </row>
    <row r="53" spans="1:11" ht="14.7" x14ac:dyDescent="0.55000000000000004">
      <c r="A53" s="45">
        <v>53</v>
      </c>
      <c r="C53" t="s">
        <v>37</v>
      </c>
      <c r="F53" t="s">
        <v>38</v>
      </c>
      <c r="H53" s="49" t="s">
        <v>178</v>
      </c>
      <c r="I53" t="s">
        <v>4</v>
      </c>
    </row>
    <row r="54" spans="1:11" x14ac:dyDescent="0.55000000000000004">
      <c r="A54" s="45">
        <v>54</v>
      </c>
      <c r="C54" t="s">
        <v>39</v>
      </c>
      <c r="E54" t="s">
        <v>40</v>
      </c>
      <c r="H54" s="48" t="s">
        <v>179</v>
      </c>
      <c r="I54" t="s">
        <v>180</v>
      </c>
    </row>
    <row r="55" spans="1:11" ht="35.700000000000003" x14ac:dyDescent="0.55000000000000004">
      <c r="A55" s="45">
        <v>55</v>
      </c>
      <c r="B55" s="44"/>
      <c r="C55" s="44" t="s">
        <v>41</v>
      </c>
      <c r="D55" s="44"/>
      <c r="E55" s="44"/>
      <c r="F55" s="56" t="s">
        <v>42</v>
      </c>
      <c r="G55" s="57" t="s">
        <v>181</v>
      </c>
      <c r="H55" s="56" t="s">
        <v>43</v>
      </c>
      <c r="I55" s="55" t="s">
        <v>182</v>
      </c>
    </row>
    <row r="56" spans="1:11" ht="14.7" thickBot="1" x14ac:dyDescent="0.6">
      <c r="A56" s="45">
        <v>56</v>
      </c>
      <c r="C56" t="s">
        <v>44</v>
      </c>
      <c r="F56" s="1" t="s">
        <v>45</v>
      </c>
      <c r="G56" s="68">
        <v>1</v>
      </c>
    </row>
    <row r="57" spans="1:11" ht="14.7" thickBot="1" x14ac:dyDescent="0.6">
      <c r="A57" s="45">
        <v>57</v>
      </c>
      <c r="C57" s="23" t="s">
        <v>46</v>
      </c>
      <c r="D57" s="24"/>
      <c r="E57" s="24"/>
      <c r="F57" s="25" t="s">
        <v>47</v>
      </c>
      <c r="G57" s="46" t="s">
        <v>183</v>
      </c>
    </row>
    <row r="58" spans="1:11" ht="14.7" thickBot="1" x14ac:dyDescent="0.6">
      <c r="A58" s="45">
        <v>58</v>
      </c>
    </row>
    <row r="59" spans="1:11" ht="14.7" thickBot="1" x14ac:dyDescent="0.6">
      <c r="A59" s="45">
        <v>59</v>
      </c>
      <c r="B59" s="4" t="s">
        <v>48</v>
      </c>
      <c r="E59" s="9"/>
      <c r="F59" s="25" t="s">
        <v>49</v>
      </c>
      <c r="G59" s="72" t="s">
        <v>184</v>
      </c>
      <c r="H59" s="12" t="s">
        <v>4</v>
      </c>
    </row>
    <row r="60" spans="1:11" x14ac:dyDescent="0.55000000000000004">
      <c r="A60" s="45">
        <v>60</v>
      </c>
    </row>
    <row r="61" spans="1:11" x14ac:dyDescent="0.55000000000000004">
      <c r="A61" s="45">
        <v>61</v>
      </c>
    </row>
    <row r="62" spans="1:11" x14ac:dyDescent="0.55000000000000004">
      <c r="A62" s="45">
        <v>62</v>
      </c>
      <c r="C62" t="s">
        <v>50</v>
      </c>
    </row>
    <row r="63" spans="1:11" x14ac:dyDescent="0.55000000000000004">
      <c r="A63" s="45">
        <v>63</v>
      </c>
      <c r="D63" t="s">
        <v>70</v>
      </c>
      <c r="H63" t="s">
        <v>69</v>
      </c>
      <c r="I63" s="1" t="s">
        <v>71</v>
      </c>
      <c r="J63" s="73">
        <v>0.95</v>
      </c>
    </row>
    <row r="64" spans="1:11" x14ac:dyDescent="0.55000000000000004">
      <c r="A64" s="45">
        <v>64</v>
      </c>
      <c r="D64" t="s">
        <v>51</v>
      </c>
      <c r="H64" s="1" t="s">
        <v>72</v>
      </c>
      <c r="I64" s="51" t="s">
        <v>122</v>
      </c>
      <c r="J64" s="8" t="s">
        <v>185</v>
      </c>
    </row>
    <row r="65" spans="1:14" x14ac:dyDescent="0.55000000000000004">
      <c r="A65" s="45">
        <v>65</v>
      </c>
      <c r="F65" s="8" t="s">
        <v>186</v>
      </c>
      <c r="G65" s="52" t="s">
        <v>124</v>
      </c>
      <c r="H65" s="8" t="s">
        <v>74</v>
      </c>
      <c r="I65" s="52" t="s">
        <v>123</v>
      </c>
      <c r="J65" s="8" t="s">
        <v>75</v>
      </c>
      <c r="K65" s="30"/>
      <c r="L65" s="8"/>
      <c r="M65" s="33"/>
      <c r="N65" s="8"/>
    </row>
    <row r="66" spans="1:14" x14ac:dyDescent="0.55000000000000004">
      <c r="A66" s="45">
        <v>66</v>
      </c>
      <c r="H66" s="1"/>
      <c r="I66" s="28"/>
      <c r="K66" s="30"/>
      <c r="L66" s="8"/>
      <c r="M66" s="33"/>
      <c r="N66" s="8"/>
    </row>
    <row r="67" spans="1:14" x14ac:dyDescent="0.55000000000000004">
      <c r="A67" s="45">
        <v>67</v>
      </c>
      <c r="C67" t="s">
        <v>94</v>
      </c>
    </row>
    <row r="68" spans="1:14" x14ac:dyDescent="0.55000000000000004">
      <c r="A68" s="45">
        <v>68</v>
      </c>
    </row>
    <row r="69" spans="1:14" x14ac:dyDescent="0.55000000000000004">
      <c r="A69" s="45">
        <v>69</v>
      </c>
      <c r="D69" s="8" t="s">
        <v>53</v>
      </c>
      <c r="E69" s="68">
        <v>11</v>
      </c>
      <c r="F69" s="8" t="s">
        <v>3</v>
      </c>
      <c r="G69" s="64" t="s">
        <v>95</v>
      </c>
    </row>
    <row r="70" spans="1:14" x14ac:dyDescent="0.55000000000000004">
      <c r="A70" s="45">
        <v>70</v>
      </c>
    </row>
    <row r="71" spans="1:14" x14ac:dyDescent="0.55000000000000004">
      <c r="A71" s="45">
        <v>71</v>
      </c>
      <c r="C71" t="s">
        <v>52</v>
      </c>
      <c r="E71" s="6"/>
      <c r="G71" s="1" t="s">
        <v>53</v>
      </c>
      <c r="H71" s="74">
        <v>20</v>
      </c>
      <c r="I71" t="s">
        <v>3</v>
      </c>
    </row>
    <row r="72" spans="1:14" x14ac:dyDescent="0.55000000000000004">
      <c r="A72" s="45">
        <v>72</v>
      </c>
      <c r="D72" s="4"/>
      <c r="G72" s="6"/>
      <c r="J72" s="7"/>
    </row>
    <row r="73" spans="1:14" x14ac:dyDescent="0.55000000000000004">
      <c r="A73" s="45">
        <v>73</v>
      </c>
      <c r="B73" t="s">
        <v>54</v>
      </c>
      <c r="C73" s="4"/>
    </row>
    <row r="74" spans="1:14" x14ac:dyDescent="0.55000000000000004">
      <c r="A74" s="45">
        <v>74</v>
      </c>
      <c r="C74" s="4"/>
      <c r="H74" s="6"/>
      <c r="I74" s="7"/>
      <c r="J74" s="4"/>
    </row>
    <row r="75" spans="1:14" ht="23.4" x14ac:dyDescent="0.55000000000000004">
      <c r="A75" s="45">
        <v>75</v>
      </c>
      <c r="C75" s="4"/>
      <c r="E75" s="44"/>
      <c r="F75" s="44"/>
      <c r="G75" s="53" t="s">
        <v>57</v>
      </c>
      <c r="H75" s="54" t="s">
        <v>188</v>
      </c>
      <c r="I75" s="27" t="s">
        <v>56</v>
      </c>
      <c r="J75" s="4"/>
    </row>
    <row r="76" spans="1:14" x14ac:dyDescent="0.55000000000000004">
      <c r="A76" s="45">
        <v>76</v>
      </c>
      <c r="C76" s="4"/>
      <c r="H76" s="6"/>
      <c r="I76" s="7"/>
      <c r="J76" s="4"/>
    </row>
    <row r="77" spans="1:14" x14ac:dyDescent="0.55000000000000004">
      <c r="A77" s="45">
        <v>77</v>
      </c>
      <c r="B77" t="s">
        <v>58</v>
      </c>
      <c r="C77" s="4"/>
    </row>
    <row r="78" spans="1:14" x14ac:dyDescent="0.55000000000000004">
      <c r="A78" s="45">
        <v>78</v>
      </c>
      <c r="C78" s="4"/>
      <c r="H78" s="6"/>
      <c r="I78" s="7"/>
      <c r="J78" s="4"/>
      <c r="K78" s="4"/>
    </row>
    <row r="79" spans="1:14" ht="23.4" x14ac:dyDescent="0.55000000000000004">
      <c r="A79" s="45">
        <v>79</v>
      </c>
      <c r="D79" s="27"/>
      <c r="E79" s="44"/>
      <c r="F79" s="44"/>
      <c r="G79" s="53" t="s">
        <v>189</v>
      </c>
      <c r="H79" s="54" t="s">
        <v>120</v>
      </c>
      <c r="I79" s="27" t="s">
        <v>56</v>
      </c>
      <c r="J79" s="27" t="s">
        <v>73</v>
      </c>
      <c r="K79" s="4"/>
    </row>
    <row r="80" spans="1:14" x14ac:dyDescent="0.55000000000000004">
      <c r="A80" s="45">
        <v>80</v>
      </c>
      <c r="C80" s="4"/>
      <c r="H80" s="6"/>
      <c r="I80" s="7"/>
      <c r="J80" s="4"/>
      <c r="K80" s="4"/>
    </row>
    <row r="81" spans="1:11" x14ac:dyDescent="0.55000000000000004">
      <c r="A81" s="45">
        <v>81</v>
      </c>
      <c r="B81" t="s">
        <v>62</v>
      </c>
      <c r="C81" s="4"/>
      <c r="K81" s="4"/>
    </row>
    <row r="82" spans="1:11" x14ac:dyDescent="0.55000000000000004">
      <c r="A82" s="45">
        <v>82</v>
      </c>
    </row>
    <row r="83" spans="1:11" ht="46.8" x14ac:dyDescent="0.55000000000000004">
      <c r="A83" s="45">
        <v>83</v>
      </c>
      <c r="D83" s="44"/>
      <c r="E83" s="44"/>
      <c r="F83" s="44"/>
      <c r="G83" s="53" t="s">
        <v>63</v>
      </c>
      <c r="H83" s="54" t="s">
        <v>121</v>
      </c>
      <c r="I83" s="27" t="s">
        <v>56</v>
      </c>
    </row>
    <row r="84" spans="1:11" x14ac:dyDescent="0.55000000000000004">
      <c r="A84" s="45">
        <v>84</v>
      </c>
    </row>
    <row r="85" spans="1:11" x14ac:dyDescent="0.55000000000000004">
      <c r="A85" s="45">
        <v>85</v>
      </c>
    </row>
    <row r="86" spans="1:11" x14ac:dyDescent="0.55000000000000004">
      <c r="A86" s="45">
        <v>86</v>
      </c>
    </row>
    <row r="87" spans="1:11" x14ac:dyDescent="0.55000000000000004">
      <c r="A87" s="45">
        <v>87</v>
      </c>
    </row>
    <row r="88" spans="1:11" x14ac:dyDescent="0.55000000000000004">
      <c r="A88" s="45">
        <v>88</v>
      </c>
    </row>
    <row r="89" spans="1:11" x14ac:dyDescent="0.55000000000000004">
      <c r="A89" s="45">
        <v>89</v>
      </c>
    </row>
    <row r="90" spans="1:11" x14ac:dyDescent="0.55000000000000004">
      <c r="A90" s="45">
        <v>90</v>
      </c>
    </row>
    <row r="91" spans="1:11" x14ac:dyDescent="0.55000000000000004">
      <c r="A91" s="45">
        <v>91</v>
      </c>
    </row>
    <row r="92" spans="1:11" x14ac:dyDescent="0.55000000000000004">
      <c r="A92" s="45">
        <v>92</v>
      </c>
    </row>
    <row r="93" spans="1:11" x14ac:dyDescent="0.55000000000000004">
      <c r="A93" s="45">
        <v>93</v>
      </c>
    </row>
    <row r="94" spans="1:11" x14ac:dyDescent="0.55000000000000004">
      <c r="A94" s="45">
        <v>94</v>
      </c>
    </row>
    <row r="95" spans="1:11" x14ac:dyDescent="0.55000000000000004">
      <c r="A95" s="45">
        <v>95</v>
      </c>
    </row>
  </sheetData>
  <mergeCells count="1">
    <mergeCell ref="E40:F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view="pageLayout" topLeftCell="A54" zoomScale="58" zoomScaleNormal="90" zoomScalePageLayoutView="58" workbookViewId="0">
      <selection activeCell="V38" sqref="V38"/>
    </sheetView>
  </sheetViews>
  <sheetFormatPr baseColWidth="10" defaultColWidth="9.1015625" defaultRowHeight="14.4" x14ac:dyDescent="0.55000000000000004"/>
  <cols>
    <col min="1" max="1" width="4.1015625" style="45" customWidth="1"/>
    <col min="2" max="2" width="7.7890625" customWidth="1"/>
    <col min="3" max="3" width="6" customWidth="1"/>
    <col min="4" max="4" width="12.68359375" customWidth="1"/>
    <col min="5" max="5" width="5.3125" customWidth="1"/>
    <col min="6" max="6" width="6.20703125" customWidth="1"/>
    <col min="7" max="7" width="10.3125" customWidth="1"/>
    <col min="8" max="8" width="15.20703125" customWidth="1"/>
    <col min="9" max="9" width="11" customWidth="1"/>
    <col min="10" max="10" width="8.7890625" customWidth="1"/>
    <col min="11" max="11" width="3.41796875" customWidth="1"/>
    <col min="12" max="12" width="4" customWidth="1"/>
    <col min="13" max="13" width="10.1015625" bestFit="1" customWidth="1"/>
  </cols>
  <sheetData>
    <row r="1" spans="1:12" ht="14.7" thickBot="1" x14ac:dyDescent="0.6">
      <c r="A1" s="45" t="s">
        <v>97</v>
      </c>
      <c r="B1" s="45" t="s">
        <v>98</v>
      </c>
      <c r="C1" s="45" t="s">
        <v>99</v>
      </c>
      <c r="D1" s="45" t="s">
        <v>100</v>
      </c>
      <c r="E1" s="45" t="s">
        <v>101</v>
      </c>
      <c r="F1" s="45" t="s">
        <v>102</v>
      </c>
      <c r="G1" s="45" t="s">
        <v>103</v>
      </c>
      <c r="H1" s="45" t="s">
        <v>104</v>
      </c>
      <c r="I1" s="45" t="s">
        <v>105</v>
      </c>
      <c r="J1" s="45" t="s">
        <v>106</v>
      </c>
      <c r="K1" s="45"/>
    </row>
    <row r="2" spans="1:12" ht="14.7" thickBot="1" x14ac:dyDescent="0.6">
      <c r="A2" s="45">
        <v>2</v>
      </c>
      <c r="B2" s="23" t="s">
        <v>96</v>
      </c>
      <c r="C2" s="41" t="s">
        <v>9</v>
      </c>
      <c r="D2" s="41"/>
      <c r="E2" s="41"/>
      <c r="F2" s="42"/>
    </row>
    <row r="3" spans="1:12" x14ac:dyDescent="0.55000000000000004">
      <c r="A3" s="45">
        <v>3</v>
      </c>
      <c r="L3" s="45"/>
    </row>
    <row r="4" spans="1:12" x14ac:dyDescent="0.55000000000000004">
      <c r="A4" s="45">
        <v>4</v>
      </c>
      <c r="B4" t="s">
        <v>66</v>
      </c>
      <c r="C4" s="66" t="e">
        <f>VLOOKUP(C5,Listado!B3:C22,2,FALSE)</f>
        <v>#N/A</v>
      </c>
      <c r="F4" s="8"/>
      <c r="G4" t="s">
        <v>67</v>
      </c>
      <c r="H4" s="64"/>
      <c r="I4" t="s">
        <v>68</v>
      </c>
      <c r="J4" s="64"/>
      <c r="K4" s="5"/>
    </row>
    <row r="5" spans="1:12" x14ac:dyDescent="0.55000000000000004">
      <c r="A5" s="45">
        <v>5</v>
      </c>
      <c r="J5" s="8"/>
      <c r="K5" s="38"/>
    </row>
    <row r="6" spans="1:12" x14ac:dyDescent="0.55000000000000004">
      <c r="A6" s="45">
        <v>6</v>
      </c>
      <c r="C6" s="34" t="s">
        <v>168</v>
      </c>
      <c r="D6" s="65" t="s">
        <v>169</v>
      </c>
      <c r="F6" t="s">
        <v>90</v>
      </c>
      <c r="I6" s="46">
        <f>40+(2*D12)</f>
        <v>52</v>
      </c>
      <c r="J6" s="8" t="s">
        <v>4</v>
      </c>
      <c r="L6" s="5"/>
    </row>
    <row r="7" spans="1:12" x14ac:dyDescent="0.55000000000000004">
      <c r="A7" s="45">
        <v>7</v>
      </c>
      <c r="C7" s="36" t="s">
        <v>77</v>
      </c>
      <c r="D7" s="46" t="str">
        <f>MID(D6,1,1)</f>
        <v>1</v>
      </c>
      <c r="F7" t="s">
        <v>91</v>
      </c>
      <c r="I7" s="46">
        <f>30+D12</f>
        <v>36</v>
      </c>
      <c r="J7" s="8" t="s">
        <v>4</v>
      </c>
      <c r="L7" s="38"/>
    </row>
    <row r="8" spans="1:12" x14ac:dyDescent="0.55000000000000004">
      <c r="A8" s="45">
        <v>8</v>
      </c>
      <c r="C8" s="36" t="s">
        <v>78</v>
      </c>
      <c r="D8" s="46" t="str">
        <f>MID(D6,2,1)</f>
        <v>2</v>
      </c>
      <c r="J8" s="8"/>
    </row>
    <row r="9" spans="1:12" x14ac:dyDescent="0.55000000000000004">
      <c r="A9" s="45">
        <v>9</v>
      </c>
      <c r="C9" s="36" t="s">
        <v>79</v>
      </c>
      <c r="D9" s="46" t="str">
        <f>MID(D6,3,1)</f>
        <v>3</v>
      </c>
      <c r="J9" s="8"/>
    </row>
    <row r="10" spans="1:12" x14ac:dyDescent="0.55000000000000004">
      <c r="A10" s="45">
        <v>10</v>
      </c>
      <c r="C10" s="36" t="s">
        <v>80</v>
      </c>
      <c r="D10" s="46" t="str">
        <f>MID(D6,4,1)</f>
        <v>4</v>
      </c>
      <c r="J10" s="8"/>
    </row>
    <row r="11" spans="1:12" x14ac:dyDescent="0.55000000000000004">
      <c r="A11" s="45">
        <v>11</v>
      </c>
      <c r="C11" s="36" t="s">
        <v>81</v>
      </c>
      <c r="D11" s="46" t="str">
        <f>MID(D6,5,1)</f>
        <v>5</v>
      </c>
      <c r="J11" s="8"/>
    </row>
    <row r="12" spans="1:12" x14ac:dyDescent="0.55000000000000004">
      <c r="A12" s="45">
        <v>12</v>
      </c>
      <c r="C12" s="36" t="s">
        <v>82</v>
      </c>
      <c r="D12" s="46" t="str">
        <f>MID(D6,6,1)</f>
        <v>6</v>
      </c>
      <c r="J12" s="8"/>
    </row>
    <row r="13" spans="1:12" x14ac:dyDescent="0.55000000000000004">
      <c r="A13" s="45">
        <v>13</v>
      </c>
      <c r="C13" s="36" t="s">
        <v>83</v>
      </c>
      <c r="D13" s="46" t="str">
        <f>MID(D6,7,1)</f>
        <v>7</v>
      </c>
      <c r="J13" s="8"/>
    </row>
    <row r="14" spans="1:12" x14ac:dyDescent="0.55000000000000004">
      <c r="A14" s="45">
        <v>14</v>
      </c>
      <c r="C14" s="31" t="s">
        <v>84</v>
      </c>
      <c r="D14" s="46" t="str">
        <f>MID(D6,8,1)</f>
        <v>8</v>
      </c>
    </row>
    <row r="15" spans="1:12" x14ac:dyDescent="0.55000000000000004">
      <c r="A15" s="45">
        <v>15</v>
      </c>
    </row>
    <row r="16" spans="1:12" x14ac:dyDescent="0.55000000000000004">
      <c r="A16" s="45">
        <v>16</v>
      </c>
      <c r="C16" t="s">
        <v>1</v>
      </c>
      <c r="F16" t="s">
        <v>86</v>
      </c>
      <c r="H16" s="46">
        <f xml:space="preserve"> 24 - D14</f>
        <v>16</v>
      </c>
      <c r="I16" t="s">
        <v>5</v>
      </c>
    </row>
    <row r="17" spans="1:14" x14ac:dyDescent="0.55000000000000004">
      <c r="A17" s="45">
        <v>17</v>
      </c>
      <c r="C17" t="s">
        <v>10</v>
      </c>
      <c r="F17" t="s">
        <v>87</v>
      </c>
      <c r="H17" s="46">
        <f xml:space="preserve"> 32 + (2.5*D12)</f>
        <v>47</v>
      </c>
      <c r="I17" t="s">
        <v>6</v>
      </c>
      <c r="N17" s="40"/>
    </row>
    <row r="18" spans="1:14" x14ac:dyDescent="0.55000000000000004">
      <c r="A18" s="45">
        <v>18</v>
      </c>
      <c r="I18" s="8"/>
      <c r="M18" s="8"/>
      <c r="N18" s="8"/>
    </row>
    <row r="19" spans="1:14" x14ac:dyDescent="0.55000000000000004">
      <c r="A19" s="45">
        <v>19</v>
      </c>
      <c r="C19" t="s">
        <v>2</v>
      </c>
      <c r="G19" s="1" t="s">
        <v>88</v>
      </c>
      <c r="H19" s="46">
        <f>60+(2*D13)</f>
        <v>74</v>
      </c>
      <c r="I19" t="s">
        <v>7</v>
      </c>
      <c r="M19" s="8"/>
      <c r="N19" s="8"/>
    </row>
    <row r="20" spans="1:14" x14ac:dyDescent="0.55000000000000004">
      <c r="A20" s="45">
        <v>20</v>
      </c>
      <c r="D20" t="s">
        <v>11</v>
      </c>
      <c r="G20" s="1" t="s">
        <v>171</v>
      </c>
      <c r="H20" s="68">
        <v>240</v>
      </c>
      <c r="I20" t="s">
        <v>12</v>
      </c>
      <c r="M20" s="1"/>
      <c r="N20" s="2"/>
    </row>
    <row r="21" spans="1:14" x14ac:dyDescent="0.55000000000000004">
      <c r="A21" s="45">
        <v>21</v>
      </c>
      <c r="H21" s="1"/>
      <c r="M21" s="1"/>
      <c r="N21" s="2"/>
    </row>
    <row r="22" spans="1:14" x14ac:dyDescent="0.55000000000000004">
      <c r="A22" s="45">
        <v>22</v>
      </c>
      <c r="B22" s="4" t="s">
        <v>13</v>
      </c>
      <c r="E22" t="s">
        <v>14</v>
      </c>
      <c r="G22" s="1"/>
      <c r="H22" s="8" t="s">
        <v>15</v>
      </c>
      <c r="M22" s="1"/>
      <c r="N22" s="2"/>
    </row>
    <row r="23" spans="1:14" x14ac:dyDescent="0.55000000000000004">
      <c r="A23" s="45">
        <v>23</v>
      </c>
      <c r="B23" s="4"/>
      <c r="C23" t="s">
        <v>16</v>
      </c>
      <c r="F23" s="64" t="s">
        <v>17</v>
      </c>
      <c r="G23" s="1"/>
      <c r="I23" s="1" t="s">
        <v>18</v>
      </c>
      <c r="J23" s="68">
        <v>28</v>
      </c>
    </row>
    <row r="24" spans="1:14" x14ac:dyDescent="0.55000000000000004">
      <c r="A24" s="45">
        <v>24</v>
      </c>
      <c r="B24" s="4"/>
      <c r="C24" t="s">
        <v>19</v>
      </c>
      <c r="E24" s="43" t="s">
        <v>60</v>
      </c>
      <c r="F24" s="29" t="s">
        <v>61</v>
      </c>
      <c r="G24" s="1" t="s">
        <v>20</v>
      </c>
      <c r="H24" s="68">
        <v>1</v>
      </c>
      <c r="I24" s="1"/>
      <c r="J24" s="8"/>
    </row>
    <row r="25" spans="1:14" x14ac:dyDescent="0.55000000000000004">
      <c r="A25" s="45">
        <v>25</v>
      </c>
      <c r="C25" t="s">
        <v>21</v>
      </c>
      <c r="D25" s="46">
        <f xml:space="preserve"> H16*J23*H24</f>
        <v>448</v>
      </c>
      <c r="E25" t="s">
        <v>3</v>
      </c>
      <c r="F25" t="s">
        <v>22</v>
      </c>
      <c r="G25" s="1"/>
    </row>
    <row r="26" spans="1:14" ht="14.7" thickBot="1" x14ac:dyDescent="0.6">
      <c r="A26" s="45">
        <v>26</v>
      </c>
      <c r="H26" s="1"/>
      <c r="J26" s="1"/>
      <c r="K26" s="8"/>
    </row>
    <row r="27" spans="1:14" ht="14.7" thickBot="1" x14ac:dyDescent="0.6">
      <c r="A27" s="45">
        <v>27</v>
      </c>
      <c r="F27" s="58" t="s">
        <v>21</v>
      </c>
      <c r="G27" s="69">
        <v>500</v>
      </c>
      <c r="H27" s="21" t="s">
        <v>3</v>
      </c>
      <c r="J27" s="1"/>
      <c r="K27" s="8"/>
    </row>
    <row r="28" spans="1:14" x14ac:dyDescent="0.55000000000000004">
      <c r="A28" s="45">
        <v>28</v>
      </c>
      <c r="F28" s="6"/>
      <c r="G28" s="22"/>
      <c r="H28" s="50"/>
      <c r="J28" s="1"/>
      <c r="K28" s="8"/>
      <c r="L28" s="8"/>
    </row>
    <row r="29" spans="1:14" ht="14.7" thickBot="1" x14ac:dyDescent="0.6">
      <c r="A29" s="45">
        <v>29</v>
      </c>
      <c r="B29" s="4" t="s">
        <v>35</v>
      </c>
      <c r="D29" s="6"/>
      <c r="E29" s="22"/>
      <c r="F29" s="4"/>
      <c r="G29" s="1"/>
      <c r="J29" s="1"/>
      <c r="K29" s="8"/>
      <c r="L29" s="8"/>
    </row>
    <row r="30" spans="1:14" ht="14.7" thickBot="1" x14ac:dyDescent="0.6">
      <c r="A30" s="45">
        <v>30</v>
      </c>
      <c r="D30" s="58" t="s">
        <v>23</v>
      </c>
      <c r="E30" s="46">
        <f>G27</f>
        <v>500</v>
      </c>
      <c r="F30" s="12" t="s">
        <v>3</v>
      </c>
      <c r="G30" s="1"/>
      <c r="J30" s="1"/>
      <c r="K30" s="8"/>
      <c r="L30" s="8"/>
    </row>
    <row r="31" spans="1:14" x14ac:dyDescent="0.55000000000000004">
      <c r="A31" s="45">
        <v>31</v>
      </c>
      <c r="G31" s="1"/>
      <c r="J31" s="1"/>
      <c r="K31" s="8"/>
      <c r="L31" s="8"/>
    </row>
    <row r="32" spans="1:14" x14ac:dyDescent="0.55000000000000004">
      <c r="A32" s="45">
        <v>32</v>
      </c>
      <c r="B32" s="4" t="s">
        <v>89</v>
      </c>
      <c r="L32" s="8"/>
    </row>
    <row r="33" spans="1:15" x14ac:dyDescent="0.55000000000000004">
      <c r="A33" s="45">
        <v>33</v>
      </c>
      <c r="C33" t="s">
        <v>92</v>
      </c>
      <c r="L33" s="8"/>
    </row>
    <row r="34" spans="1:15" x14ac:dyDescent="0.55000000000000004">
      <c r="A34" s="45">
        <v>34</v>
      </c>
    </row>
    <row r="35" spans="1:15" x14ac:dyDescent="0.55000000000000004">
      <c r="A35" s="45">
        <v>35</v>
      </c>
      <c r="C35" t="s">
        <v>93</v>
      </c>
      <c r="H35" s="46">
        <f>(8*I7)+(4*I6)+(8*H17)</f>
        <v>872</v>
      </c>
      <c r="I35" s="22" t="s">
        <v>4</v>
      </c>
    </row>
    <row r="36" spans="1:15" x14ac:dyDescent="0.55000000000000004">
      <c r="A36" s="45">
        <v>36</v>
      </c>
      <c r="N36" s="22"/>
      <c r="O36" s="22"/>
    </row>
    <row r="37" spans="1:15" x14ac:dyDescent="0.55000000000000004">
      <c r="A37" s="45">
        <v>37</v>
      </c>
      <c r="B37" s="4" t="s">
        <v>24</v>
      </c>
      <c r="E37" t="s">
        <v>25</v>
      </c>
      <c r="G37" s="1"/>
      <c r="N37" s="22"/>
      <c r="O37" s="22"/>
    </row>
    <row r="38" spans="1:15" x14ac:dyDescent="0.55000000000000004">
      <c r="A38" s="45">
        <v>38</v>
      </c>
      <c r="C38" t="s">
        <v>26</v>
      </c>
      <c r="F38" s="1" t="s">
        <v>8</v>
      </c>
      <c r="G38" s="68">
        <v>8</v>
      </c>
    </row>
    <row r="39" spans="1:15" ht="14.7" thickBot="1" x14ac:dyDescent="0.6">
      <c r="A39" s="45">
        <v>39</v>
      </c>
      <c r="C39" t="s">
        <v>10</v>
      </c>
      <c r="F39" s="1" t="s">
        <v>27</v>
      </c>
      <c r="G39" s="47">
        <f>H17</f>
        <v>47</v>
      </c>
      <c r="H39" t="s">
        <v>4</v>
      </c>
    </row>
    <row r="40" spans="1:15" ht="14.7" thickBot="1" x14ac:dyDescent="0.6">
      <c r="A40" s="45">
        <v>40</v>
      </c>
      <c r="E40" s="75" t="s">
        <v>28</v>
      </c>
      <c r="F40" s="76"/>
      <c r="G40" s="46">
        <f xml:space="preserve"> G38 * G39</f>
        <v>376</v>
      </c>
      <c r="H40" s="12" t="s">
        <v>4</v>
      </c>
    </row>
    <row r="41" spans="1:15" x14ac:dyDescent="0.55000000000000004">
      <c r="A41" s="45">
        <v>41</v>
      </c>
      <c r="J41" s="1"/>
      <c r="K41" s="8"/>
    </row>
    <row r="42" spans="1:15" x14ac:dyDescent="0.55000000000000004">
      <c r="A42" s="45">
        <v>42</v>
      </c>
      <c r="J42" s="1"/>
      <c r="K42" s="8"/>
    </row>
    <row r="43" spans="1:15" ht="14.7" thickBot="1" x14ac:dyDescent="0.6">
      <c r="A43" s="45">
        <v>43</v>
      </c>
      <c r="B43" s="4" t="s">
        <v>29</v>
      </c>
      <c r="D43" s="1"/>
      <c r="E43" s="1"/>
      <c r="G43" s="1" t="s">
        <v>30</v>
      </c>
      <c r="H43" s="46">
        <f xml:space="preserve"> H16</f>
        <v>16</v>
      </c>
      <c r="I43" s="2" t="s">
        <v>3</v>
      </c>
      <c r="K43" s="8"/>
      <c r="L43" s="8"/>
    </row>
    <row r="44" spans="1:15" x14ac:dyDescent="0.55000000000000004">
      <c r="A44" s="45">
        <v>44</v>
      </c>
      <c r="C44" s="13" t="s">
        <v>31</v>
      </c>
      <c r="D44" s="14"/>
      <c r="E44" s="14"/>
      <c r="F44" s="70">
        <v>8.5</v>
      </c>
      <c r="G44" s="16" t="s">
        <v>3</v>
      </c>
      <c r="I44" s="1"/>
      <c r="K44" s="8"/>
      <c r="L44" s="8"/>
    </row>
    <row r="45" spans="1:15" ht="14.7" thickBot="1" x14ac:dyDescent="0.6">
      <c r="A45" s="45">
        <v>45</v>
      </c>
      <c r="C45" s="17" t="s">
        <v>32</v>
      </c>
      <c r="D45" s="18"/>
      <c r="E45" s="18"/>
      <c r="F45" s="71">
        <v>18</v>
      </c>
      <c r="G45" s="20" t="s">
        <v>3</v>
      </c>
      <c r="I45" s="1"/>
      <c r="K45" s="8"/>
      <c r="L45" s="8"/>
    </row>
    <row r="46" spans="1:15" x14ac:dyDescent="0.55000000000000004">
      <c r="A46" s="45">
        <v>46</v>
      </c>
      <c r="C46" t="s">
        <v>33</v>
      </c>
      <c r="D46" s="1"/>
      <c r="E46" s="1"/>
      <c r="F46" s="68">
        <v>0.8</v>
      </c>
      <c r="G46" t="s">
        <v>3</v>
      </c>
      <c r="H46" t="s">
        <v>34</v>
      </c>
      <c r="I46" s="1"/>
      <c r="K46" s="8"/>
      <c r="L46" s="8"/>
    </row>
    <row r="47" spans="1:15" x14ac:dyDescent="0.55000000000000004">
      <c r="A47" s="45">
        <v>47</v>
      </c>
      <c r="C47" t="s">
        <v>55</v>
      </c>
      <c r="D47" s="1"/>
      <c r="E47" s="1"/>
      <c r="F47" s="68">
        <v>6</v>
      </c>
      <c r="G47" t="s">
        <v>3</v>
      </c>
      <c r="H47" t="s">
        <v>34</v>
      </c>
      <c r="I47" s="1"/>
      <c r="K47" s="8"/>
      <c r="L47" s="8"/>
    </row>
    <row r="48" spans="1:15" x14ac:dyDescent="0.55000000000000004">
      <c r="A48" s="45">
        <v>48</v>
      </c>
      <c r="K48" s="8"/>
      <c r="L48" s="8"/>
    </row>
    <row r="49" spans="1:12" x14ac:dyDescent="0.55000000000000004">
      <c r="A49" s="45">
        <v>49</v>
      </c>
      <c r="K49" s="8"/>
      <c r="L49" s="8"/>
    </row>
    <row r="50" spans="1:12" x14ac:dyDescent="0.55000000000000004">
      <c r="A50" s="45">
        <v>50</v>
      </c>
      <c r="K50" s="8"/>
      <c r="L50" s="8"/>
    </row>
    <row r="51" spans="1:12" x14ac:dyDescent="0.55000000000000004">
      <c r="A51" s="45">
        <v>51</v>
      </c>
      <c r="B51" s="45" t="s">
        <v>98</v>
      </c>
      <c r="C51" s="45" t="s">
        <v>99</v>
      </c>
      <c r="D51" s="45" t="s">
        <v>100</v>
      </c>
      <c r="E51" s="45" t="s">
        <v>101</v>
      </c>
      <c r="F51" s="45" t="s">
        <v>102</v>
      </c>
      <c r="G51" s="45" t="s">
        <v>103</v>
      </c>
      <c r="H51" s="45" t="s">
        <v>104</v>
      </c>
      <c r="I51" s="45" t="s">
        <v>105</v>
      </c>
      <c r="J51" s="45" t="s">
        <v>106</v>
      </c>
      <c r="K51" s="45"/>
      <c r="L51" s="8"/>
    </row>
    <row r="52" spans="1:12" x14ac:dyDescent="0.55000000000000004">
      <c r="A52" s="45">
        <v>52</v>
      </c>
      <c r="B52" s="27" t="s">
        <v>36</v>
      </c>
      <c r="L52" s="8"/>
    </row>
    <row r="53" spans="1:12" ht="14.7" x14ac:dyDescent="0.55000000000000004">
      <c r="A53" s="45">
        <v>53</v>
      </c>
      <c r="C53" t="s">
        <v>37</v>
      </c>
      <c r="F53" t="s">
        <v>38</v>
      </c>
      <c r="H53" s="49">
        <f xml:space="preserve"> PI()*E30/1000</f>
        <v>1.5707963267948966</v>
      </c>
      <c r="I53" t="s">
        <v>4</v>
      </c>
      <c r="L53" s="45"/>
    </row>
    <row r="54" spans="1:12" x14ac:dyDescent="0.55000000000000004">
      <c r="A54" s="45">
        <v>54</v>
      </c>
      <c r="C54" t="s">
        <v>39</v>
      </c>
      <c r="E54" t="s">
        <v>40</v>
      </c>
      <c r="H54" s="48">
        <f>G40/H53</f>
        <v>239.36903441021059</v>
      </c>
    </row>
    <row r="55" spans="1:12" x14ac:dyDescent="0.55000000000000004">
      <c r="A55" s="45">
        <v>55</v>
      </c>
      <c r="B55" s="44"/>
      <c r="C55" s="44" t="s">
        <v>41</v>
      </c>
      <c r="D55" s="44"/>
      <c r="E55" s="44"/>
      <c r="F55" s="56" t="s">
        <v>42</v>
      </c>
      <c r="G55" s="57">
        <f xml:space="preserve"> H54/4</f>
        <v>59.842258602552647</v>
      </c>
      <c r="H55" s="56" t="s">
        <v>43</v>
      </c>
      <c r="I55" s="54">
        <f xml:space="preserve"> ROUNDUP(G55,0)</f>
        <v>60</v>
      </c>
    </row>
    <row r="56" spans="1:12" ht="14.7" thickBot="1" x14ac:dyDescent="0.6">
      <c r="A56" s="45">
        <v>56</v>
      </c>
      <c r="C56" t="s">
        <v>44</v>
      </c>
      <c r="F56" s="1" t="s">
        <v>45</v>
      </c>
      <c r="G56" s="68">
        <v>1</v>
      </c>
    </row>
    <row r="57" spans="1:12" ht="14.7" thickBot="1" x14ac:dyDescent="0.6">
      <c r="A57" s="45">
        <v>57</v>
      </c>
      <c r="C57" s="23" t="s">
        <v>46</v>
      </c>
      <c r="D57" s="24"/>
      <c r="E57" s="24"/>
      <c r="F57" s="59" t="s">
        <v>47</v>
      </c>
      <c r="G57" s="46">
        <f xml:space="preserve"> 2*(I55 + G56)</f>
        <v>122</v>
      </c>
    </row>
    <row r="58" spans="1:12" ht="14.7" thickBot="1" x14ac:dyDescent="0.6">
      <c r="A58" s="45">
        <v>58</v>
      </c>
    </row>
    <row r="59" spans="1:12" ht="14.7" thickBot="1" x14ac:dyDescent="0.6">
      <c r="A59" s="45">
        <v>59</v>
      </c>
      <c r="B59" s="4" t="s">
        <v>48</v>
      </c>
      <c r="E59" s="9"/>
      <c r="F59" s="59" t="s">
        <v>49</v>
      </c>
      <c r="G59" s="46">
        <f xml:space="preserve"> F45*G57/1000</f>
        <v>2.1960000000000002</v>
      </c>
      <c r="H59" s="12" t="s">
        <v>4</v>
      </c>
    </row>
    <row r="60" spans="1:12" x14ac:dyDescent="0.55000000000000004">
      <c r="A60" s="45">
        <v>60</v>
      </c>
    </row>
    <row r="61" spans="1:12" x14ac:dyDescent="0.55000000000000004">
      <c r="A61" s="45">
        <v>61</v>
      </c>
    </row>
    <row r="62" spans="1:12" x14ac:dyDescent="0.55000000000000004">
      <c r="A62" s="45">
        <v>62</v>
      </c>
      <c r="C62" t="s">
        <v>50</v>
      </c>
    </row>
    <row r="63" spans="1:12" x14ac:dyDescent="0.55000000000000004">
      <c r="A63" s="45">
        <v>63</v>
      </c>
      <c r="D63" t="s">
        <v>70</v>
      </c>
      <c r="H63" t="s">
        <v>69</v>
      </c>
      <c r="I63" s="1" t="s">
        <v>71</v>
      </c>
      <c r="J63" s="73">
        <v>0.95</v>
      </c>
    </row>
    <row r="64" spans="1:12" x14ac:dyDescent="0.55000000000000004">
      <c r="A64" s="45">
        <v>64</v>
      </c>
      <c r="D64" t="s">
        <v>51</v>
      </c>
      <c r="H64" s="1" t="s">
        <v>72</v>
      </c>
      <c r="I64" s="51">
        <f>H19/(G38*J63)</f>
        <v>9.7368421052631575</v>
      </c>
      <c r="J64" s="8" t="s">
        <v>185</v>
      </c>
    </row>
    <row r="65" spans="1:15" x14ac:dyDescent="0.55000000000000004">
      <c r="A65" s="45">
        <v>65</v>
      </c>
      <c r="F65" s="8" t="s">
        <v>186</v>
      </c>
      <c r="G65" s="52">
        <f>I64*9806</f>
        <v>95479.473684210519</v>
      </c>
      <c r="H65" s="8" t="s">
        <v>74</v>
      </c>
      <c r="I65" s="52">
        <f>G65/10</f>
        <v>9547.9473684210516</v>
      </c>
      <c r="J65" s="8" t="s">
        <v>75</v>
      </c>
      <c r="K65" s="30"/>
    </row>
    <row r="66" spans="1:15" x14ac:dyDescent="0.55000000000000004">
      <c r="A66" s="45">
        <v>66</v>
      </c>
      <c r="H66" s="1"/>
      <c r="I66" s="28"/>
      <c r="K66" s="30"/>
    </row>
    <row r="67" spans="1:15" x14ac:dyDescent="0.55000000000000004">
      <c r="A67" s="45">
        <v>67</v>
      </c>
      <c r="C67" t="s">
        <v>94</v>
      </c>
      <c r="L67" s="30"/>
      <c r="M67" s="8"/>
      <c r="N67" s="33"/>
      <c r="O67" s="8"/>
    </row>
    <row r="68" spans="1:15" x14ac:dyDescent="0.55000000000000004">
      <c r="A68" s="45">
        <v>68</v>
      </c>
      <c r="L68" s="30"/>
      <c r="M68" s="8"/>
      <c r="N68" s="33"/>
      <c r="O68" s="8"/>
    </row>
    <row r="69" spans="1:15" x14ac:dyDescent="0.55000000000000004">
      <c r="A69" s="45">
        <v>69</v>
      </c>
      <c r="D69" s="8" t="s">
        <v>53</v>
      </c>
      <c r="E69" s="68">
        <v>11</v>
      </c>
      <c r="F69" s="8" t="s">
        <v>3</v>
      </c>
      <c r="G69" s="64" t="s">
        <v>95</v>
      </c>
    </row>
    <row r="70" spans="1:15" x14ac:dyDescent="0.55000000000000004">
      <c r="A70" s="45">
        <v>70</v>
      </c>
    </row>
    <row r="71" spans="1:15" x14ac:dyDescent="0.55000000000000004">
      <c r="A71" s="45">
        <v>71</v>
      </c>
      <c r="C71" t="s">
        <v>52</v>
      </c>
      <c r="E71" s="6"/>
      <c r="G71" s="1" t="s">
        <v>53</v>
      </c>
      <c r="H71" s="74">
        <v>20</v>
      </c>
      <c r="I71" t="s">
        <v>3</v>
      </c>
    </row>
    <row r="72" spans="1:15" x14ac:dyDescent="0.55000000000000004">
      <c r="A72" s="45">
        <v>72</v>
      </c>
      <c r="D72" s="4"/>
      <c r="G72" s="6"/>
      <c r="J72" s="7"/>
    </row>
    <row r="73" spans="1:15" x14ac:dyDescent="0.55000000000000004">
      <c r="A73" s="45">
        <v>73</v>
      </c>
      <c r="B73" t="s">
        <v>54</v>
      </c>
      <c r="C73" s="4"/>
    </row>
    <row r="74" spans="1:15" x14ac:dyDescent="0.55000000000000004">
      <c r="A74" s="45">
        <v>74</v>
      </c>
      <c r="C74" s="4"/>
      <c r="H74" s="6"/>
      <c r="I74" s="7"/>
      <c r="J74" s="4"/>
    </row>
    <row r="75" spans="1:15" x14ac:dyDescent="0.55000000000000004">
      <c r="A75" s="45">
        <v>75</v>
      </c>
      <c r="C75" s="4"/>
      <c r="E75" s="44"/>
      <c r="F75" s="44"/>
      <c r="G75" s="53" t="s">
        <v>187</v>
      </c>
      <c r="H75" s="54">
        <f>0.5*I64*9.81*1000/(H71*F45)</f>
        <v>132.66447368421055</v>
      </c>
      <c r="I75" s="27" t="s">
        <v>56</v>
      </c>
      <c r="J75" s="4"/>
    </row>
    <row r="76" spans="1:15" x14ac:dyDescent="0.55000000000000004">
      <c r="A76" s="45">
        <v>76</v>
      </c>
      <c r="C76" s="4"/>
      <c r="H76" s="6"/>
      <c r="I76" s="7"/>
      <c r="J76" s="4"/>
    </row>
    <row r="77" spans="1:15" x14ac:dyDescent="0.55000000000000004">
      <c r="A77" s="45">
        <v>77</v>
      </c>
      <c r="B77" t="s">
        <v>58</v>
      </c>
      <c r="C77" s="4"/>
    </row>
    <row r="78" spans="1:15" x14ac:dyDescent="0.55000000000000004">
      <c r="A78" s="45">
        <v>78</v>
      </c>
      <c r="C78" s="4"/>
      <c r="H78" s="6"/>
      <c r="I78" s="7"/>
      <c r="J78" s="4"/>
      <c r="K78" s="4"/>
    </row>
    <row r="79" spans="1:15" ht="23.4" x14ac:dyDescent="0.55000000000000004">
      <c r="A79" s="45">
        <v>79</v>
      </c>
      <c r="D79" s="27"/>
      <c r="E79" s="44"/>
      <c r="F79" s="44"/>
      <c r="G79" s="53" t="s">
        <v>189</v>
      </c>
      <c r="H79" s="54">
        <f>9.6*I65*(1/(E30^2*H71^6))^(1/4)</f>
        <v>45.830147368421052</v>
      </c>
      <c r="I79" s="27" t="s">
        <v>56</v>
      </c>
      <c r="J79" s="27" t="s">
        <v>73</v>
      </c>
      <c r="K79" s="4"/>
    </row>
    <row r="80" spans="1:15" x14ac:dyDescent="0.55000000000000004">
      <c r="A80" s="45">
        <v>80</v>
      </c>
      <c r="C80" s="4"/>
      <c r="H80" s="6"/>
      <c r="I80" s="7"/>
      <c r="J80" s="4"/>
      <c r="K80" s="4"/>
      <c r="L80" s="4"/>
    </row>
    <row r="81" spans="1:12" x14ac:dyDescent="0.55000000000000004">
      <c r="A81" s="45">
        <v>81</v>
      </c>
      <c r="B81" t="s">
        <v>62</v>
      </c>
      <c r="C81" s="4"/>
      <c r="K81" s="4"/>
      <c r="L81" s="4"/>
    </row>
    <row r="82" spans="1:12" x14ac:dyDescent="0.55000000000000004">
      <c r="A82" s="45">
        <v>82</v>
      </c>
      <c r="L82" s="4"/>
    </row>
    <row r="83" spans="1:12" x14ac:dyDescent="0.55000000000000004">
      <c r="A83" s="45">
        <v>83</v>
      </c>
      <c r="D83" s="44"/>
      <c r="E83" s="44"/>
      <c r="F83" s="44"/>
      <c r="G83" s="53" t="s">
        <v>63</v>
      </c>
      <c r="H83" s="54">
        <f>2*G65/(PI()*E30*H71) * SQRT((G59*1000/E30)^2 + 3)</f>
        <v>28.697356987222562</v>
      </c>
      <c r="I83" s="27" t="s">
        <v>56</v>
      </c>
      <c r="L83" s="4"/>
    </row>
    <row r="84" spans="1:12" x14ac:dyDescent="0.55000000000000004">
      <c r="A84" s="45">
        <v>84</v>
      </c>
    </row>
    <row r="85" spans="1:12" x14ac:dyDescent="0.55000000000000004">
      <c r="A85" s="45">
        <v>85</v>
      </c>
    </row>
    <row r="86" spans="1:12" x14ac:dyDescent="0.55000000000000004">
      <c r="A86" s="45">
        <v>86</v>
      </c>
    </row>
    <row r="87" spans="1:12" x14ac:dyDescent="0.55000000000000004">
      <c r="A87" s="45">
        <v>87</v>
      </c>
    </row>
    <row r="88" spans="1:12" x14ac:dyDescent="0.55000000000000004">
      <c r="A88" s="45">
        <v>88</v>
      </c>
    </row>
    <row r="89" spans="1:12" x14ac:dyDescent="0.55000000000000004">
      <c r="A89" s="45">
        <v>89</v>
      </c>
    </row>
    <row r="90" spans="1:12" x14ac:dyDescent="0.55000000000000004">
      <c r="A90" s="45">
        <v>90</v>
      </c>
    </row>
    <row r="91" spans="1:12" x14ac:dyDescent="0.55000000000000004">
      <c r="A91" s="45">
        <v>91</v>
      </c>
    </row>
    <row r="92" spans="1:12" x14ac:dyDescent="0.55000000000000004">
      <c r="A92" s="45">
        <v>92</v>
      </c>
    </row>
    <row r="93" spans="1:12" x14ac:dyDescent="0.55000000000000004">
      <c r="A93" s="45">
        <v>93</v>
      </c>
    </row>
    <row r="94" spans="1:12" x14ac:dyDescent="0.55000000000000004">
      <c r="A94" s="45">
        <v>94</v>
      </c>
    </row>
    <row r="95" spans="1:12" x14ac:dyDescent="0.55000000000000004">
      <c r="A95" s="45">
        <v>95</v>
      </c>
    </row>
  </sheetData>
  <mergeCells count="1">
    <mergeCell ref="E40:F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10" zoomScale="45" zoomScaleNormal="45" workbookViewId="0">
      <selection activeCell="K43" sqref="K43"/>
    </sheetView>
  </sheetViews>
  <sheetFormatPr baseColWidth="10" defaultColWidth="9.1015625" defaultRowHeight="14.4" x14ac:dyDescent="0.55000000000000004"/>
  <cols>
    <col min="8" max="8" width="11.89453125" bestFit="1" customWidth="1"/>
    <col min="12" max="12" width="10.1015625" bestFit="1" customWidth="1"/>
  </cols>
  <sheetData>
    <row r="1" spans="1:12" x14ac:dyDescent="0.55000000000000004">
      <c r="A1" t="s">
        <v>0</v>
      </c>
      <c r="C1" t="s">
        <v>65</v>
      </c>
      <c r="E1" t="s">
        <v>9</v>
      </c>
    </row>
    <row r="3" spans="1:12" x14ac:dyDescent="0.55000000000000004">
      <c r="A3" t="s">
        <v>66</v>
      </c>
      <c r="B3" t="e">
        <f>VLOOKUP(C5,Listado!B1:C7,2,FALSE)</f>
        <v>#N/A</v>
      </c>
      <c r="F3" t="s">
        <v>67</v>
      </c>
      <c r="G3" s="8"/>
      <c r="I3" t="s">
        <v>68</v>
      </c>
      <c r="J3" s="5"/>
    </row>
    <row r="4" spans="1:12" x14ac:dyDescent="0.55000000000000004">
      <c r="I4" s="8"/>
      <c r="J4" s="38"/>
    </row>
    <row r="5" spans="1:12" x14ac:dyDescent="0.55000000000000004">
      <c r="B5" s="34" t="s">
        <v>76</v>
      </c>
      <c r="C5" s="35" t="s">
        <v>85</v>
      </c>
      <c r="E5" t="s">
        <v>90</v>
      </c>
      <c r="H5" s="8">
        <f>40+(2*C11)</f>
        <v>52</v>
      </c>
      <c r="I5" s="8" t="s">
        <v>4</v>
      </c>
    </row>
    <row r="6" spans="1:12" x14ac:dyDescent="0.55000000000000004">
      <c r="B6" s="36" t="s">
        <v>77</v>
      </c>
      <c r="C6" s="37" t="str">
        <f>MID(C5,1,1)</f>
        <v>1</v>
      </c>
      <c r="E6" t="s">
        <v>91</v>
      </c>
      <c r="H6" s="8">
        <f>30+C11</f>
        <v>36</v>
      </c>
      <c r="I6" s="8" t="s">
        <v>4</v>
      </c>
    </row>
    <row r="7" spans="1:12" x14ac:dyDescent="0.55000000000000004">
      <c r="B7" s="36" t="s">
        <v>78</v>
      </c>
      <c r="C7" s="37" t="str">
        <f>MID(C5,2,1)</f>
        <v>2</v>
      </c>
      <c r="I7" s="8"/>
    </row>
    <row r="8" spans="1:12" x14ac:dyDescent="0.55000000000000004">
      <c r="B8" s="36" t="s">
        <v>79</v>
      </c>
      <c r="C8" s="37" t="str">
        <f>MID(C5,3,1)</f>
        <v>3</v>
      </c>
      <c r="I8" s="8"/>
    </row>
    <row r="9" spans="1:12" x14ac:dyDescent="0.55000000000000004">
      <c r="B9" s="36" t="s">
        <v>80</v>
      </c>
      <c r="C9" s="37" t="str">
        <f>MID(C5,4,1)</f>
        <v>4</v>
      </c>
      <c r="I9" s="8"/>
    </row>
    <row r="10" spans="1:12" x14ac:dyDescent="0.55000000000000004">
      <c r="B10" s="36" t="s">
        <v>81</v>
      </c>
      <c r="C10" s="37" t="str">
        <f>MID(C5,5,1)</f>
        <v>5</v>
      </c>
      <c r="I10" s="8"/>
    </row>
    <row r="11" spans="1:12" x14ac:dyDescent="0.55000000000000004">
      <c r="B11" s="36" t="s">
        <v>82</v>
      </c>
      <c r="C11" s="37" t="str">
        <f>MID(C5,6,1)</f>
        <v>6</v>
      </c>
      <c r="I11" s="8"/>
    </row>
    <row r="12" spans="1:12" x14ac:dyDescent="0.55000000000000004">
      <c r="B12" s="36" t="s">
        <v>83</v>
      </c>
      <c r="C12" s="37" t="str">
        <f>MID(C5,7,1)</f>
        <v>7</v>
      </c>
      <c r="I12" s="8"/>
    </row>
    <row r="13" spans="1:12" x14ac:dyDescent="0.55000000000000004">
      <c r="B13" s="31" t="s">
        <v>84</v>
      </c>
      <c r="C13" s="32" t="str">
        <f>MID(C5,8,1)</f>
        <v>8</v>
      </c>
    </row>
    <row r="14" spans="1:12" x14ac:dyDescent="0.55000000000000004">
      <c r="L14" s="40"/>
    </row>
    <row r="15" spans="1:12" x14ac:dyDescent="0.55000000000000004">
      <c r="B15" t="s">
        <v>1</v>
      </c>
      <c r="E15" t="s">
        <v>86</v>
      </c>
      <c r="H15" s="8">
        <f xml:space="preserve"> 24 - C13</f>
        <v>16</v>
      </c>
      <c r="I15" t="s">
        <v>5</v>
      </c>
      <c r="K15" s="8"/>
      <c r="L15" s="8"/>
    </row>
    <row r="16" spans="1:12" x14ac:dyDescent="0.55000000000000004">
      <c r="B16" t="s">
        <v>10</v>
      </c>
      <c r="E16" t="s">
        <v>87</v>
      </c>
      <c r="H16" s="8">
        <f xml:space="preserve"> 32 + (2.5*C11)</f>
        <v>47</v>
      </c>
      <c r="I16" t="s">
        <v>6</v>
      </c>
      <c r="K16" s="8"/>
      <c r="L16" s="8"/>
    </row>
    <row r="17" spans="2:13" x14ac:dyDescent="0.55000000000000004">
      <c r="H17" s="8"/>
      <c r="K17" s="1"/>
      <c r="L17" s="2"/>
    </row>
    <row r="18" spans="2:13" x14ac:dyDescent="0.55000000000000004">
      <c r="C18" t="s">
        <v>2</v>
      </c>
      <c r="G18" s="1" t="s">
        <v>88</v>
      </c>
      <c r="H18" s="8">
        <f>60+(2*C12)</f>
        <v>74</v>
      </c>
      <c r="I18" t="s">
        <v>7</v>
      </c>
      <c r="K18" s="1"/>
      <c r="L18" s="2"/>
    </row>
    <row r="19" spans="2:13" x14ac:dyDescent="0.55000000000000004">
      <c r="C19" t="s">
        <v>11</v>
      </c>
      <c r="G19" s="1" t="s">
        <v>171</v>
      </c>
      <c r="H19" s="8">
        <v>240</v>
      </c>
      <c r="I19" t="s">
        <v>12</v>
      </c>
      <c r="K19" s="1"/>
      <c r="L19" s="2"/>
    </row>
    <row r="20" spans="2:13" x14ac:dyDescent="0.55000000000000004">
      <c r="G20" s="1"/>
    </row>
    <row r="21" spans="2:13" x14ac:dyDescent="0.55000000000000004">
      <c r="B21" s="4" t="s">
        <v>13</v>
      </c>
      <c r="E21" t="s">
        <v>14</v>
      </c>
      <c r="G21" s="1"/>
      <c r="H21" t="s">
        <v>15</v>
      </c>
    </row>
    <row r="22" spans="2:13" x14ac:dyDescent="0.55000000000000004">
      <c r="B22" s="4"/>
      <c r="C22" t="s">
        <v>16</v>
      </c>
      <c r="F22" t="s">
        <v>17</v>
      </c>
      <c r="G22" s="1"/>
      <c r="I22" s="1" t="s">
        <v>18</v>
      </c>
      <c r="J22" s="8">
        <v>28</v>
      </c>
    </row>
    <row r="23" spans="2:13" ht="14.7" thickBot="1" x14ac:dyDescent="0.6">
      <c r="B23" s="4"/>
      <c r="C23" t="s">
        <v>19</v>
      </c>
      <c r="E23" t="s">
        <v>60</v>
      </c>
      <c r="F23" s="29" t="s">
        <v>61</v>
      </c>
      <c r="G23" s="1" t="s">
        <v>20</v>
      </c>
      <c r="H23" s="8">
        <v>1</v>
      </c>
      <c r="I23" s="1"/>
      <c r="J23" s="8"/>
    </row>
    <row r="24" spans="2:13" ht="14.7" thickBot="1" x14ac:dyDescent="0.6">
      <c r="C24" t="s">
        <v>21</v>
      </c>
      <c r="D24" s="8">
        <f xml:space="preserve"> H15*J22*H23</f>
        <v>448</v>
      </c>
      <c r="E24" t="s">
        <v>3</v>
      </c>
      <c r="F24" t="s">
        <v>22</v>
      </c>
      <c r="G24" s="1"/>
      <c r="H24" s="10" t="s">
        <v>21</v>
      </c>
      <c r="I24" s="11">
        <v>500</v>
      </c>
      <c r="J24" s="21" t="s">
        <v>3</v>
      </c>
    </row>
    <row r="25" spans="2:13" x14ac:dyDescent="0.55000000000000004">
      <c r="G25" s="1"/>
      <c r="I25" s="1"/>
      <c r="J25" s="8"/>
    </row>
    <row r="26" spans="2:13" ht="14.7" thickBot="1" x14ac:dyDescent="0.6">
      <c r="B26" s="4" t="s">
        <v>35</v>
      </c>
      <c r="D26" s="6"/>
      <c r="E26" s="22"/>
      <c r="F26" s="4"/>
      <c r="G26" s="1"/>
      <c r="I26" s="1"/>
      <c r="J26" s="8"/>
    </row>
    <row r="27" spans="2:13" ht="14.7" thickBot="1" x14ac:dyDescent="0.6">
      <c r="D27" s="10" t="s">
        <v>23</v>
      </c>
      <c r="E27" s="11">
        <f>I24</f>
        <v>500</v>
      </c>
      <c r="F27" s="12" t="s">
        <v>3</v>
      </c>
      <c r="G27" s="1"/>
      <c r="I27" s="1"/>
      <c r="J27" s="8"/>
    </row>
    <row r="28" spans="2:13" x14ac:dyDescent="0.55000000000000004">
      <c r="G28" s="1"/>
      <c r="I28" s="1"/>
      <c r="J28" s="8"/>
    </row>
    <row r="29" spans="2:13" x14ac:dyDescent="0.55000000000000004">
      <c r="B29" s="4" t="s">
        <v>89</v>
      </c>
    </row>
    <row r="30" spans="2:13" x14ac:dyDescent="0.55000000000000004">
      <c r="C30" t="s">
        <v>92</v>
      </c>
      <c r="H30" t="s">
        <v>93</v>
      </c>
      <c r="L30" s="22">
        <f>(8*H6)+(4*H5)+(8*H16)</f>
        <v>872</v>
      </c>
      <c r="M30" s="22" t="s">
        <v>4</v>
      </c>
    </row>
    <row r="32" spans="2:13" x14ac:dyDescent="0.55000000000000004">
      <c r="B32" s="4" t="s">
        <v>24</v>
      </c>
      <c r="E32" t="s">
        <v>25</v>
      </c>
      <c r="G32" s="1"/>
    </row>
    <row r="33" spans="2:10" x14ac:dyDescent="0.55000000000000004">
      <c r="B33" s="4"/>
      <c r="C33" t="s">
        <v>26</v>
      </c>
      <c r="F33" s="1" t="s">
        <v>8</v>
      </c>
      <c r="G33" s="8">
        <v>8</v>
      </c>
    </row>
    <row r="34" spans="2:10" ht="14.7" thickBot="1" x14ac:dyDescent="0.6">
      <c r="B34" s="4"/>
      <c r="C34" t="s">
        <v>10</v>
      </c>
      <c r="F34" s="1" t="s">
        <v>27</v>
      </c>
      <c r="G34" s="8">
        <f>H16</f>
        <v>47</v>
      </c>
      <c r="H34" t="s">
        <v>4</v>
      </c>
    </row>
    <row r="35" spans="2:10" ht="14.7" thickBot="1" x14ac:dyDescent="0.6">
      <c r="D35" s="77" t="s">
        <v>28</v>
      </c>
      <c r="E35" s="78"/>
      <c r="F35" s="11">
        <f xml:space="preserve"> 8 * H16</f>
        <v>376</v>
      </c>
      <c r="G35" s="12" t="s">
        <v>4</v>
      </c>
    </row>
    <row r="36" spans="2:10" x14ac:dyDescent="0.55000000000000004">
      <c r="I36" s="1"/>
      <c r="J36" s="8"/>
    </row>
    <row r="37" spans="2:10" ht="14.7" thickBot="1" x14ac:dyDescent="0.6">
      <c r="B37" s="4" t="s">
        <v>29</v>
      </c>
      <c r="D37" s="1"/>
      <c r="E37" s="1"/>
      <c r="G37" s="1" t="s">
        <v>30</v>
      </c>
      <c r="H37" s="8">
        <f xml:space="preserve"> H15</f>
        <v>16</v>
      </c>
      <c r="I37" s="2" t="s">
        <v>3</v>
      </c>
      <c r="J37" s="8"/>
    </row>
    <row r="38" spans="2:10" x14ac:dyDescent="0.55000000000000004">
      <c r="C38" s="13" t="s">
        <v>31</v>
      </c>
      <c r="D38" s="14"/>
      <c r="E38" s="14"/>
      <c r="F38" s="15">
        <v>8.5</v>
      </c>
      <c r="G38" s="16" t="s">
        <v>3</v>
      </c>
      <c r="I38" s="1"/>
      <c r="J38" s="8"/>
    </row>
    <row r="39" spans="2:10" ht="14.7" thickBot="1" x14ac:dyDescent="0.6">
      <c r="C39" s="17" t="s">
        <v>32</v>
      </c>
      <c r="D39" s="18"/>
      <c r="E39" s="18"/>
      <c r="F39" s="19">
        <v>18</v>
      </c>
      <c r="G39" s="20" t="s">
        <v>3</v>
      </c>
      <c r="I39" s="1"/>
      <c r="J39" s="8"/>
    </row>
    <row r="40" spans="2:10" x14ac:dyDescent="0.55000000000000004">
      <c r="C40" t="s">
        <v>33</v>
      </c>
      <c r="D40" s="1"/>
      <c r="E40" s="1"/>
      <c r="F40" s="8">
        <v>0.8</v>
      </c>
      <c r="G40" t="s">
        <v>3</v>
      </c>
      <c r="H40" t="s">
        <v>34</v>
      </c>
      <c r="I40" s="1"/>
      <c r="J40" s="8"/>
    </row>
    <row r="41" spans="2:10" x14ac:dyDescent="0.55000000000000004">
      <c r="C41" t="s">
        <v>55</v>
      </c>
      <c r="D41" s="1"/>
      <c r="E41" s="1"/>
      <c r="F41" s="8">
        <v>6</v>
      </c>
      <c r="G41" t="s">
        <v>3</v>
      </c>
      <c r="H41" t="s">
        <v>34</v>
      </c>
      <c r="I41" s="1"/>
      <c r="J41" s="8"/>
    </row>
    <row r="42" spans="2:10" x14ac:dyDescent="0.55000000000000004">
      <c r="J42" s="8"/>
    </row>
    <row r="43" spans="2:10" x14ac:dyDescent="0.55000000000000004">
      <c r="B43" s="27" t="s">
        <v>36</v>
      </c>
    </row>
    <row r="44" spans="2:10" ht="14.7" x14ac:dyDescent="0.55000000000000004">
      <c r="C44" t="s">
        <v>37</v>
      </c>
      <c r="F44" t="s">
        <v>38</v>
      </c>
      <c r="H44" s="3">
        <f xml:space="preserve"> PI()*E27/1000</f>
        <v>1.5707963267948966</v>
      </c>
      <c r="I44" t="s">
        <v>4</v>
      </c>
    </row>
    <row r="45" spans="2:10" x14ac:dyDescent="0.55000000000000004">
      <c r="C45" t="s">
        <v>39</v>
      </c>
      <c r="E45" t="s">
        <v>40</v>
      </c>
      <c r="H45" s="5">
        <f>F35/H44</f>
        <v>239.36903441021059</v>
      </c>
    </row>
    <row r="46" spans="2:10" x14ac:dyDescent="0.55000000000000004">
      <c r="C46" t="s">
        <v>41</v>
      </c>
      <c r="F46" s="1" t="s">
        <v>42</v>
      </c>
      <c r="G46" s="5">
        <f xml:space="preserve"> H45/4</f>
        <v>59.842258602552647</v>
      </c>
      <c r="I46" s="1" t="s">
        <v>43</v>
      </c>
      <c r="J46" s="8">
        <f xml:space="preserve"> ROUNDUP(G46,0)</f>
        <v>60</v>
      </c>
    </row>
    <row r="47" spans="2:10" ht="14.7" thickBot="1" x14ac:dyDescent="0.6">
      <c r="C47" t="s">
        <v>44</v>
      </c>
      <c r="F47" s="1" t="s">
        <v>45</v>
      </c>
      <c r="G47" s="8">
        <v>1</v>
      </c>
    </row>
    <row r="48" spans="2:10" ht="14.7" thickBot="1" x14ac:dyDescent="0.6">
      <c r="C48" s="23" t="s">
        <v>46</v>
      </c>
      <c r="D48" s="24"/>
      <c r="E48" s="24"/>
      <c r="F48" s="25" t="s">
        <v>47</v>
      </c>
      <c r="G48" s="26">
        <f xml:space="preserve"> 2*(J46 + G47)</f>
        <v>122</v>
      </c>
    </row>
    <row r="49" spans="2:13" ht="14.7" thickBot="1" x14ac:dyDescent="0.6"/>
    <row r="50" spans="2:13" ht="14.7" thickBot="1" x14ac:dyDescent="0.6">
      <c r="B50" s="4" t="s">
        <v>48</v>
      </c>
      <c r="E50" s="9"/>
      <c r="F50" s="25" t="s">
        <v>49</v>
      </c>
      <c r="G50" s="11">
        <f xml:space="preserve"> F39*G48/1000</f>
        <v>2.1960000000000002</v>
      </c>
      <c r="H50" s="12" t="s">
        <v>4</v>
      </c>
    </row>
    <row r="53" spans="2:13" x14ac:dyDescent="0.55000000000000004">
      <c r="B53" t="s">
        <v>50</v>
      </c>
    </row>
    <row r="54" spans="2:13" x14ac:dyDescent="0.55000000000000004">
      <c r="C54" t="s">
        <v>70</v>
      </c>
      <c r="G54" t="s">
        <v>69</v>
      </c>
      <c r="H54" s="1" t="s">
        <v>71</v>
      </c>
      <c r="I54" s="3">
        <v>0.95</v>
      </c>
    </row>
    <row r="55" spans="2:13" x14ac:dyDescent="0.55000000000000004">
      <c r="C55" t="s">
        <v>51</v>
      </c>
      <c r="G55" s="1" t="s">
        <v>72</v>
      </c>
      <c r="H55" s="28">
        <f>H18/(G33*I54)</f>
        <v>9.7368421052631575</v>
      </c>
      <c r="I55" t="s">
        <v>64</v>
      </c>
      <c r="J55" s="30">
        <f>H55*9806</f>
        <v>95479.473684210519</v>
      </c>
      <c r="K55" s="8" t="s">
        <v>74</v>
      </c>
      <c r="L55" s="33">
        <f>J55/10</f>
        <v>9547.9473684210516</v>
      </c>
      <c r="M55" s="8" t="s">
        <v>75</v>
      </c>
    </row>
    <row r="56" spans="2:13" x14ac:dyDescent="0.55000000000000004">
      <c r="D56" t="s">
        <v>94</v>
      </c>
      <c r="H56" s="8" t="s">
        <v>53</v>
      </c>
      <c r="I56" s="8">
        <v>11</v>
      </c>
      <c r="J56" s="8" t="s">
        <v>3</v>
      </c>
      <c r="K56" t="s">
        <v>95</v>
      </c>
    </row>
    <row r="58" spans="2:13" x14ac:dyDescent="0.55000000000000004">
      <c r="C58" s="4"/>
      <c r="D58" t="s">
        <v>52</v>
      </c>
      <c r="F58" s="6"/>
      <c r="H58" s="1" t="s">
        <v>53</v>
      </c>
      <c r="I58" s="5">
        <v>20</v>
      </c>
      <c r="J58" t="s">
        <v>3</v>
      </c>
    </row>
    <row r="59" spans="2:13" x14ac:dyDescent="0.55000000000000004">
      <c r="C59" s="4"/>
      <c r="F59" s="6"/>
      <c r="I59" s="7"/>
    </row>
    <row r="60" spans="2:13" x14ac:dyDescent="0.55000000000000004">
      <c r="B60" t="s">
        <v>54</v>
      </c>
      <c r="C60" s="4"/>
      <c r="H60" s="6" t="s">
        <v>57</v>
      </c>
      <c r="I60" s="7">
        <f>0.5*H55*9.81*1000/(I58*F39)</f>
        <v>132.66447368421055</v>
      </c>
      <c r="J60" s="4" t="s">
        <v>56</v>
      </c>
    </row>
    <row r="61" spans="2:13" x14ac:dyDescent="0.55000000000000004">
      <c r="B61" t="s">
        <v>58</v>
      </c>
      <c r="C61" s="4"/>
      <c r="H61" s="6" t="s">
        <v>59</v>
      </c>
      <c r="I61" s="7">
        <f>9.6*L55*(1/(E27^2*I58^6))^(1/4)</f>
        <v>45.830147368421052</v>
      </c>
      <c r="J61" s="4" t="s">
        <v>56</v>
      </c>
      <c r="K61" s="4" t="s">
        <v>73</v>
      </c>
    </row>
    <row r="62" spans="2:13" ht="14.7" x14ac:dyDescent="0.55000000000000004">
      <c r="B62" t="s">
        <v>62</v>
      </c>
      <c r="C62" s="4"/>
      <c r="H62" s="6" t="s">
        <v>63</v>
      </c>
      <c r="I62" s="7">
        <f>2*J55/(PI()*E27*I58) * SQRT((G50*1000/E27)^2 + 3)</f>
        <v>28.697356987222562</v>
      </c>
      <c r="J62" s="4" t="s">
        <v>56</v>
      </c>
      <c r="K62" s="4"/>
    </row>
  </sheetData>
  <mergeCells count="1">
    <mergeCell ref="D35:E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9" sqref="E9"/>
    </sheetView>
  </sheetViews>
  <sheetFormatPr baseColWidth="10" defaultRowHeight="14.4" x14ac:dyDescent="0.55000000000000004"/>
  <cols>
    <col min="2" max="2" width="17.3125" style="62" customWidth="1"/>
    <col min="3" max="3" width="23.20703125" customWidth="1"/>
  </cols>
  <sheetData>
    <row r="1" spans="1:3" ht="28.8" x14ac:dyDescent="0.55000000000000004">
      <c r="A1" s="60" t="s">
        <v>125</v>
      </c>
      <c r="B1" s="61" t="s">
        <v>126</v>
      </c>
      <c r="C1" s="60" t="s">
        <v>127</v>
      </c>
    </row>
    <row r="3" spans="1:3" x14ac:dyDescent="0.55000000000000004">
      <c r="A3" s="8">
        <v>1</v>
      </c>
      <c r="B3" s="63" t="s">
        <v>128</v>
      </c>
      <c r="C3" s="39" t="s">
        <v>129</v>
      </c>
    </row>
    <row r="4" spans="1:3" x14ac:dyDescent="0.55000000000000004">
      <c r="A4" s="8">
        <v>2</v>
      </c>
      <c r="B4" s="63" t="s">
        <v>130</v>
      </c>
      <c r="C4" s="39" t="s">
        <v>131</v>
      </c>
    </row>
    <row r="5" spans="1:3" x14ac:dyDescent="0.55000000000000004">
      <c r="A5" s="8">
        <v>3</v>
      </c>
      <c r="B5" s="63" t="s">
        <v>132</v>
      </c>
      <c r="C5" s="39" t="s">
        <v>133</v>
      </c>
    </row>
    <row r="6" spans="1:3" x14ac:dyDescent="0.55000000000000004">
      <c r="A6" s="8">
        <v>4</v>
      </c>
      <c r="B6" s="63" t="s">
        <v>134</v>
      </c>
      <c r="C6" s="39" t="s">
        <v>135</v>
      </c>
    </row>
    <row r="7" spans="1:3" x14ac:dyDescent="0.55000000000000004">
      <c r="A7" s="8">
        <v>5</v>
      </c>
      <c r="B7" s="63" t="s">
        <v>136</v>
      </c>
      <c r="C7" s="39" t="s">
        <v>137</v>
      </c>
    </row>
    <row r="8" spans="1:3" x14ac:dyDescent="0.55000000000000004">
      <c r="A8" s="8">
        <v>6</v>
      </c>
      <c r="B8" s="63" t="s">
        <v>138</v>
      </c>
      <c r="C8" s="39" t="s">
        <v>139</v>
      </c>
    </row>
    <row r="9" spans="1:3" x14ac:dyDescent="0.55000000000000004">
      <c r="A9" s="8">
        <v>7</v>
      </c>
      <c r="B9" s="63" t="s">
        <v>140</v>
      </c>
      <c r="C9" s="39" t="s">
        <v>141</v>
      </c>
    </row>
    <row r="10" spans="1:3" x14ac:dyDescent="0.55000000000000004">
      <c r="A10" s="8">
        <v>8</v>
      </c>
      <c r="B10" s="63" t="s">
        <v>142</v>
      </c>
      <c r="C10" s="39" t="s">
        <v>143</v>
      </c>
    </row>
    <row r="11" spans="1:3" x14ac:dyDescent="0.55000000000000004">
      <c r="A11" s="8">
        <v>9</v>
      </c>
      <c r="B11" s="63" t="s">
        <v>144</v>
      </c>
      <c r="C11" s="39" t="s">
        <v>145</v>
      </c>
    </row>
    <row r="12" spans="1:3" x14ac:dyDescent="0.55000000000000004">
      <c r="A12" s="8">
        <v>10</v>
      </c>
      <c r="B12" s="63" t="s">
        <v>146</v>
      </c>
      <c r="C12" s="39" t="s">
        <v>147</v>
      </c>
    </row>
    <row r="13" spans="1:3" x14ac:dyDescent="0.55000000000000004">
      <c r="A13" s="8">
        <v>11</v>
      </c>
      <c r="B13" s="63" t="s">
        <v>148</v>
      </c>
      <c r="C13" s="39" t="s">
        <v>149</v>
      </c>
    </row>
    <row r="14" spans="1:3" x14ac:dyDescent="0.55000000000000004">
      <c r="A14" s="8">
        <v>12</v>
      </c>
      <c r="B14" s="63" t="s">
        <v>150</v>
      </c>
      <c r="C14" s="39" t="s">
        <v>151</v>
      </c>
    </row>
    <row r="15" spans="1:3" x14ac:dyDescent="0.55000000000000004">
      <c r="A15" s="8">
        <v>13</v>
      </c>
      <c r="B15" s="63" t="s">
        <v>152</v>
      </c>
      <c r="C15" s="39" t="s">
        <v>153</v>
      </c>
    </row>
    <row r="16" spans="1:3" x14ac:dyDescent="0.55000000000000004">
      <c r="A16" s="8">
        <v>14</v>
      </c>
      <c r="B16" s="63" t="s">
        <v>154</v>
      </c>
      <c r="C16" s="39" t="s">
        <v>155</v>
      </c>
    </row>
    <row r="17" spans="1:3" x14ac:dyDescent="0.55000000000000004">
      <c r="A17" s="8">
        <v>15</v>
      </c>
      <c r="B17" s="63" t="s">
        <v>156</v>
      </c>
      <c r="C17" s="39" t="s">
        <v>157</v>
      </c>
    </row>
    <row r="18" spans="1:3" x14ac:dyDescent="0.55000000000000004">
      <c r="A18" s="8">
        <v>16</v>
      </c>
      <c r="B18" s="63" t="s">
        <v>158</v>
      </c>
      <c r="C18" s="39" t="s">
        <v>159</v>
      </c>
    </row>
    <row r="19" spans="1:3" x14ac:dyDescent="0.55000000000000004">
      <c r="A19" s="8">
        <v>17</v>
      </c>
      <c r="B19" s="63" t="s">
        <v>160</v>
      </c>
      <c r="C19" s="39" t="s">
        <v>161</v>
      </c>
    </row>
    <row r="20" spans="1:3" x14ac:dyDescent="0.55000000000000004">
      <c r="A20" s="8">
        <v>18</v>
      </c>
      <c r="B20" s="63" t="s">
        <v>162</v>
      </c>
      <c r="C20" s="39" t="s">
        <v>163</v>
      </c>
    </row>
    <row r="21" spans="1:3" x14ac:dyDescent="0.55000000000000004">
      <c r="A21" s="8">
        <v>19</v>
      </c>
      <c r="B21" s="63" t="s">
        <v>164</v>
      </c>
      <c r="C21" s="39" t="s">
        <v>165</v>
      </c>
    </row>
    <row r="22" spans="1:3" x14ac:dyDescent="0.55000000000000004">
      <c r="A22" s="8">
        <v>20</v>
      </c>
      <c r="B22" s="63" t="s">
        <v>166</v>
      </c>
      <c r="C22" s="39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Formulas</vt:lpstr>
      <vt:lpstr>Ejemplo</vt:lpstr>
      <vt:lpstr>Original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2023-08-21T21:18:25Z</dcterms:modified>
</cp:coreProperties>
</file>