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288"/>
  </bookViews>
  <sheets>
    <sheet name="Formulas" sheetId="26" r:id="rId1"/>
    <sheet name="Ejemplo" sheetId="27" r:id="rId2"/>
    <sheet name="Original" sheetId="1" r:id="rId3"/>
    <sheet name="Listado" sheetId="22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27" l="1"/>
  <c r="H30" i="27"/>
  <c r="L28" i="27"/>
  <c r="H28" i="27"/>
  <c r="H27" i="27"/>
  <c r="I25" i="27"/>
  <c r="L23" i="27"/>
  <c r="J23" i="27"/>
  <c r="L22" i="27"/>
  <c r="I22" i="27"/>
  <c r="L20" i="27"/>
  <c r="L21" i="1"/>
  <c r="G15" i="27"/>
  <c r="G14" i="27"/>
  <c r="K8" i="27"/>
  <c r="K7" i="27"/>
  <c r="H9" i="27"/>
  <c r="H8" i="27"/>
  <c r="H7" i="27"/>
  <c r="C10" i="27"/>
  <c r="C9" i="27"/>
  <c r="C8" i="27"/>
  <c r="C7" i="27"/>
  <c r="C4" i="27"/>
  <c r="B3" i="1"/>
  <c r="I26" i="1" l="1"/>
  <c r="C10" i="1"/>
  <c r="G16" i="1" s="1"/>
  <c r="C9" i="1"/>
  <c r="H9" i="1" s="1"/>
  <c r="C8" i="1"/>
  <c r="H7" i="1" s="1"/>
  <c r="C7" i="1"/>
  <c r="H8" i="1" s="1"/>
  <c r="G14" i="1" l="1"/>
  <c r="I23" i="1"/>
  <c r="K8" i="1"/>
  <c r="K7" i="1"/>
  <c r="H28" i="1" s="1"/>
  <c r="H29" i="1" s="1"/>
  <c r="J24" i="1" l="1"/>
  <c r="L24" i="1" s="1"/>
  <c r="L29" i="1"/>
  <c r="H31" i="1" s="1"/>
  <c r="L23" i="1"/>
  <c r="H33" i="1" l="1"/>
</calcChain>
</file>

<file path=xl/sharedStrings.xml><?xml version="1.0" encoding="utf-8"?>
<sst xmlns="http://schemas.openxmlformats.org/spreadsheetml/2006/main" count="320" uniqueCount="148">
  <si>
    <t>ING. TRANSPORTE</t>
  </si>
  <si>
    <t>DNI =</t>
  </si>
  <si>
    <t>mm</t>
  </si>
  <si>
    <t>Qt =</t>
  </si>
  <si>
    <t>Diámetro de paso del tambor</t>
  </si>
  <si>
    <t>K =</t>
  </si>
  <si>
    <t>CÁLCULO DE POTENCIA DE ELEVACIÓN</t>
  </si>
  <si>
    <t>A =</t>
  </si>
  <si>
    <t>B =</t>
  </si>
  <si>
    <t>F =</t>
  </si>
  <si>
    <t>Carga total</t>
  </si>
  <si>
    <t>Velocidad motor</t>
  </si>
  <si>
    <t>t</t>
  </si>
  <si>
    <t>rpm</t>
  </si>
  <si>
    <t>Veloc. Elevación</t>
  </si>
  <si>
    <t>VL=</t>
  </si>
  <si>
    <t>m/s</t>
  </si>
  <si>
    <t>Rendimiento etapa engranajes:</t>
  </si>
  <si>
    <t>roe =</t>
  </si>
  <si>
    <t>Nº etapas engranajes:</t>
  </si>
  <si>
    <t>NE =</t>
  </si>
  <si>
    <t>Rendimiento reductor:</t>
  </si>
  <si>
    <t>ror =</t>
  </si>
  <si>
    <t>Nº puntas a tambores</t>
  </si>
  <si>
    <t>puntas</t>
  </si>
  <si>
    <t>Nram =</t>
  </si>
  <si>
    <t>ramales</t>
  </si>
  <si>
    <t>Nº ramales a carga</t>
  </si>
  <si>
    <t>El cable que se eleva es el cable que se enrolla</t>
  </si>
  <si>
    <t>Npunt =</t>
  </si>
  <si>
    <t>Vcab =</t>
  </si>
  <si>
    <t>Velocidad angular de tambor correspondiente a Vcab</t>
  </si>
  <si>
    <t>rad/s</t>
  </si>
  <si>
    <t>Wtb =</t>
  </si>
  <si>
    <t>ntb =</t>
  </si>
  <si>
    <t>Wmot =</t>
  </si>
  <si>
    <t>Relación de transmisión del reductor</t>
  </si>
  <si>
    <t>i_red =</t>
  </si>
  <si>
    <t>Wtb/Wmot =</t>
  </si>
  <si>
    <t>= 1/</t>
  </si>
  <si>
    <t>Rendimiento aparejo</t>
  </si>
  <si>
    <t>Potencia útil elevación</t>
  </si>
  <si>
    <t>He =</t>
  </si>
  <si>
    <t>Qt x VL =</t>
  </si>
  <si>
    <t>=</t>
  </si>
  <si>
    <t>kN</t>
  </si>
  <si>
    <t>kW</t>
  </si>
  <si>
    <t>Potencia motora total</t>
  </si>
  <si>
    <t>Hm =</t>
  </si>
  <si>
    <t>He/(K x ror) =</t>
  </si>
  <si>
    <t>Par motor (cada motor)</t>
  </si>
  <si>
    <t>Mmu =</t>
  </si>
  <si>
    <t>Hmu/Wmot =</t>
  </si>
  <si>
    <t>kN·m</t>
  </si>
  <si>
    <t>Par tambor (cada tambor)</t>
  </si>
  <si>
    <t>Mtbu =</t>
  </si>
  <si>
    <t>(Hmu x ror)/Wtb =</t>
  </si>
  <si>
    <t>Problema 2</t>
  </si>
  <si>
    <t>Alumno:</t>
  </si>
  <si>
    <t>Fecha:</t>
  </si>
  <si>
    <t>Nota:</t>
  </si>
  <si>
    <t>H =</t>
  </si>
  <si>
    <t>n_mot =</t>
  </si>
  <si>
    <t>Dtb =</t>
  </si>
  <si>
    <t>0,98 x 0,98 x 0,99 x 0,99</t>
  </si>
  <si>
    <t>Normalizado</t>
  </si>
  <si>
    <t>TAREA 5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</si>
  <si>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</si>
  <si>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</si>
  <si>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</si>
  <si>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</si>
  <si>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</si>
  <si>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</si>
  <si>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</si>
  <si>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</si>
  <si>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</si>
  <si>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</si>
  <si>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</si>
  <si>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</si>
  <si>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</si>
  <si>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=EXTRAE($C$6;1;1)</t>
  </si>
  <si>
    <t>=EXTRAE($C$6;2;1)</t>
  </si>
  <si>
    <t>=EXTRAE($C$6;6;1)</t>
  </si>
  <si>
    <t>=EXTRAE($C$6;8;1)</t>
  </si>
  <si>
    <t>= 46+(3*$C$8)</t>
  </si>
  <si>
    <t>= 500+(25*$C$7)</t>
  </si>
  <si>
    <t>=1,5+(0,1*$C$9)</t>
  </si>
  <si>
    <t>=9,81*$H$7</t>
  </si>
  <si>
    <t>=$H$8*2*PI()/60</t>
  </si>
  <si>
    <t>=800+(120*ENTERO($C$10/3))</t>
  </si>
  <si>
    <t>= $K$7 * $H$9</t>
  </si>
  <si>
    <t>Nº orden</t>
  </si>
  <si>
    <t>NI
Núm. Identificación</t>
  </si>
  <si>
    <t>Nombre</t>
  </si>
  <si>
    <t>76588960l</t>
  </si>
  <si>
    <t>Amando Sánchez, Rodrigo</t>
  </si>
  <si>
    <t>46346965q</t>
  </si>
  <si>
    <t>Aguilar Campo, Jaime</t>
  </si>
  <si>
    <t>76688699x</t>
  </si>
  <si>
    <t>Bardo Jiménez, Noelia</t>
  </si>
  <si>
    <t>75912600r</t>
  </si>
  <si>
    <t>Bringas Temido, Ramón</t>
  </si>
  <si>
    <t>67834322a</t>
  </si>
  <si>
    <t>Cáceres Martos, Adrián</t>
  </si>
  <si>
    <t>25432001b</t>
  </si>
  <si>
    <t>Charco Profundo, Ana</t>
  </si>
  <si>
    <t>50297996h</t>
  </si>
  <si>
    <t>Delgado Santos, Manuel</t>
  </si>
  <si>
    <t>71433902u</t>
  </si>
  <si>
    <t>Estébanez Sencillo, Ricardo</t>
  </si>
  <si>
    <t>15954881f</t>
  </si>
  <si>
    <t>Fuertes Cabeza, Dolores</t>
  </si>
  <si>
    <t>77244904k</t>
  </si>
  <si>
    <t>García Ramírez, Fernando</t>
  </si>
  <si>
    <t>64219067m</t>
  </si>
  <si>
    <t>González Villa, Luis</t>
  </si>
  <si>
    <t>74998930p</t>
  </si>
  <si>
    <t>Gutiérrez Alba, Manuela</t>
  </si>
  <si>
    <t>51000222n</t>
  </si>
  <si>
    <t>Hernán Porres, Francisco</t>
  </si>
  <si>
    <t>56348976v</t>
  </si>
  <si>
    <t>Huertas Luna, Antonio</t>
  </si>
  <si>
    <t>Indiano Blanco, Jesús</t>
  </si>
  <si>
    <t>32912007r</t>
  </si>
  <si>
    <t>Jaén Romero, Carlos</t>
  </si>
  <si>
    <t>77668012s</t>
  </si>
  <si>
    <t>López Algeciras, Sandra</t>
  </si>
  <si>
    <t>36072467l</t>
  </si>
  <si>
    <t>Muñoz García, Santiago</t>
  </si>
  <si>
    <t>74559860e</t>
  </si>
  <si>
    <t>Navarro Limón, María</t>
  </si>
  <si>
    <t>44555000w</t>
  </si>
  <si>
    <t>Perea Rosales, Carmen</t>
  </si>
  <si>
    <t>35428197f</t>
  </si>
  <si>
    <t>=BUSCARV(C6;Listado!B3:C22;2;FALSO)</t>
  </si>
  <si>
    <t>=$G$12^$G$13</t>
  </si>
  <si>
    <t>= 0,98 * 0,98 * 0,99 * 0,99</t>
  </si>
  <si>
    <t>Npunt x Vcab = Nram x VL</t>
  </si>
  <si>
    <t>=($G$19/$G$18)*$H$9</t>
  </si>
  <si>
    <t>= $L$20/ (($G$16/1000)/2)</t>
  </si>
  <si>
    <t>=$I$22*60/(2*PI())</t>
  </si>
  <si>
    <t>= $I$22/$K$8</t>
  </si>
  <si>
    <t>=1/$J$23</t>
  </si>
  <si>
    <t>=$H$27/($I$25*$G$14)</t>
  </si>
  <si>
    <t>Un motor, Hmu =</t>
  </si>
  <si>
    <t>=$H$28/2</t>
  </si>
  <si>
    <t>=$L$28/$K$8</t>
  </si>
  <si>
    <t>= ($L$28*$G$14)/$I$22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</si>
</sst>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1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" fillId="0" borderId="7" xfId="0" applyFont="1" applyBorder="1"/>
    <xf numFmtId="0" fontId="0" fillId="0" borderId="8" xfId="0" applyBorder="1"/>
    <xf numFmtId="0" fontId="0" fillId="0" borderId="8" xfId="0" applyBorder="1" applyAlignment="1">
      <alignment horizontal="right"/>
    </xf>
    <xf numFmtId="0" fontId="1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8" xfId="0" quotePrefix="1" applyFont="1" applyBorder="1" applyAlignment="1">
      <alignment horizontal="right"/>
    </xf>
    <xf numFmtId="2" fontId="1" fillId="0" borderId="9" xfId="0" applyNumberFormat="1" applyFont="1" applyBorder="1" applyAlignment="1">
      <alignment horizontal="left"/>
    </xf>
    <xf numFmtId="1" fontId="0" fillId="0" borderId="0" xfId="0" applyNumberFormat="1" applyAlignment="1">
      <alignment horizontal="center"/>
    </xf>
    <xf numFmtId="0" fontId="1" fillId="0" borderId="8" xfId="0" applyFont="1" applyBorder="1"/>
    <xf numFmtId="1" fontId="1" fillId="0" borderId="8" xfId="0" applyNumberFormat="1" applyFont="1" applyBorder="1" applyAlignment="1">
      <alignment horizontal="center"/>
    </xf>
    <xf numFmtId="0" fontId="1" fillId="0" borderId="9" xfId="0" applyFont="1" applyBorder="1"/>
    <xf numFmtId="2" fontId="1" fillId="0" borderId="8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/>
    <xf numFmtId="165" fontId="0" fillId="0" borderId="0" xfId="0" applyNumberFormat="1"/>
    <xf numFmtId="0" fontId="3" fillId="0" borderId="0" xfId="0" applyFont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5" fillId="2" borderId="13" xfId="0" quotePrefix="1" applyNumberFormat="1" applyFont="1" applyFill="1" applyBorder="1" applyAlignment="1">
      <alignment horizontal="center"/>
    </xf>
    <xf numFmtId="1" fontId="5" fillId="2" borderId="13" xfId="0" quotePrefix="1" applyNumberFormat="1" applyFont="1" applyFill="1" applyBorder="1" applyAlignment="1">
      <alignment horizontal="center"/>
    </xf>
    <xf numFmtId="0" fontId="5" fillId="2" borderId="13" xfId="0" quotePrefix="1" applyFont="1" applyFill="1" applyBorder="1" applyAlignment="1">
      <alignment horizontal="center"/>
    </xf>
    <xf numFmtId="2" fontId="5" fillId="2" borderId="13" xfId="0" quotePrefix="1" applyNumberFormat="1" applyFont="1" applyFill="1" applyBorder="1" applyAlignment="1">
      <alignment horizontal="left"/>
    </xf>
    <xf numFmtId="165" fontId="5" fillId="2" borderId="13" xfId="0" quotePrefix="1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2" fontId="5" fillId="2" borderId="13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2" borderId="13" xfId="0" quotePrefix="1" applyFont="1" applyFill="1" applyBorder="1" applyAlignment="1">
      <alignment horizontal="center" wrapText="1"/>
    </xf>
    <xf numFmtId="165" fontId="5" fillId="2" borderId="13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 wrapText="1"/>
    </xf>
    <xf numFmtId="0" fontId="0" fillId="0" borderId="0" xfId="0" applyFont="1"/>
    <xf numFmtId="0" fontId="2" fillId="0" borderId="0" xfId="0" applyFont="1" applyAlignment="1">
      <alignment horizontal="center"/>
    </xf>
    <xf numFmtId="3" fontId="0" fillId="3" borderId="9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3" borderId="0" xfId="0" applyFill="1"/>
    <xf numFmtId="0" fontId="6" fillId="2" borderId="0" xfId="0" quotePrefix="1" applyFont="1" applyFill="1"/>
    <xf numFmtId="2" fontId="5" fillId="2" borderId="0" xfId="0" quotePrefix="1" applyNumberFormat="1" applyFont="1" applyFill="1" applyAlignment="1">
      <alignment horizontal="center"/>
    </xf>
    <xf numFmtId="164" fontId="7" fillId="3" borderId="0" xfId="0" quotePrefix="1" applyNumberFormat="1" applyFont="1" applyFill="1" applyAlignment="1">
      <alignment horizontal="center"/>
    </xf>
    <xf numFmtId="166" fontId="5" fillId="2" borderId="13" xfId="0" quotePrefix="1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21431</xdr:colOff>
      <xdr:row>33</xdr:row>
      <xdr:rowOff>142870</xdr:rowOff>
    </xdr:from>
    <xdr:to>
      <xdr:col>22</xdr:col>
      <xdr:colOff>552291</xdr:colOff>
      <xdr:row>55</xdr:row>
      <xdr:rowOff>121280</xdr:rowOff>
    </xdr:to>
    <xdr:pic>
      <xdr:nvPicPr>
        <xdr:cNvPr id="2" name="Imagen 1" descr="E:\Asignaturas\IngTransporte\Tema2_AparejosyEquipGruas\Documentacion Maquinaria CQ15\PlantaReductor.bmp">
          <a:extLst>
            <a:ext uri="{FF2B5EF4-FFF2-40B4-BE49-F238E27FC236}">
              <a16:creationId xmlns:a16="http://schemas.microsoft.com/office/drawing/2014/main" id="{74971E1D-CA70-4975-8A97-ED8C1566E3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7906" y="6324595"/>
          <a:ext cx="5712460" cy="39598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28</xdr:col>
      <xdr:colOff>23813</xdr:colOff>
      <xdr:row>1</xdr:row>
      <xdr:rowOff>119062</xdr:rowOff>
    </xdr:from>
    <xdr:to>
      <xdr:col>37</xdr:col>
      <xdr:colOff>44558</xdr:colOff>
      <xdr:row>21</xdr:row>
      <xdr:rowOff>34769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4C77F9-FBF4-4E12-842B-45AFB8908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88088" y="309562"/>
          <a:ext cx="5850045" cy="360188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23</xdr:col>
      <xdr:colOff>600075</xdr:colOff>
      <xdr:row>29</xdr:row>
      <xdr:rowOff>117641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96475" y="190500"/>
          <a:ext cx="6429375" cy="54421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133826</xdr:colOff>
      <xdr:row>34</xdr:row>
      <xdr:rowOff>123820</xdr:rowOff>
    </xdr:from>
    <xdr:to>
      <xdr:col>23</xdr:col>
      <xdr:colOff>9366</xdr:colOff>
      <xdr:row>56</xdr:row>
      <xdr:rowOff>102230</xdr:rowOff>
    </xdr:to>
    <xdr:pic>
      <xdr:nvPicPr>
        <xdr:cNvPr id="2" name="Imagen 1" descr="E:\Asignaturas\IngTransporte\Tema2_AparejosyEquipGruas\Documentacion Maquinaria CQ15\PlantaReductor.bmp">
          <a:extLst>
            <a:ext uri="{FF2B5EF4-FFF2-40B4-BE49-F238E27FC236}">
              <a16:creationId xmlns:a16="http://schemas.microsoft.com/office/drawing/2014/main" id="{74971E1D-CA70-4975-8A97-ED8C1566E3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0306" y="6410320"/>
          <a:ext cx="5773420" cy="40017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27</xdr:col>
      <xdr:colOff>441008</xdr:colOff>
      <xdr:row>2</xdr:row>
      <xdr:rowOff>75247</xdr:rowOff>
    </xdr:from>
    <xdr:to>
      <xdr:col>36</xdr:col>
      <xdr:colOff>461753</xdr:colOff>
      <xdr:row>21</xdr:row>
      <xdr:rowOff>305279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4C77F9-FBF4-4E12-842B-45AFB8908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96648" y="456247"/>
          <a:ext cx="5918625" cy="363617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0</xdr:rowOff>
    </xdr:from>
    <xdr:to>
      <xdr:col>23</xdr:col>
      <xdr:colOff>531495</xdr:colOff>
      <xdr:row>30</xdr:row>
      <xdr:rowOff>16676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36480" y="190500"/>
          <a:ext cx="6429375" cy="54421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11906</xdr:colOff>
      <xdr:row>52</xdr:row>
      <xdr:rowOff>47620</xdr:rowOff>
    </xdr:from>
    <xdr:to>
      <xdr:col>22</xdr:col>
      <xdr:colOff>542766</xdr:colOff>
      <xdr:row>74</xdr:row>
      <xdr:rowOff>26030</xdr:rowOff>
    </xdr:to>
    <xdr:pic>
      <xdr:nvPicPr>
        <xdr:cNvPr id="5" name="Imagen 4" descr="E:\Asignaturas\IngTransporte\Tema2_AparejosyEquipGruas\Documentacion Maquinaria CQ15\PlantaReductor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0256" y="9458320"/>
          <a:ext cx="5826760" cy="39598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14288</xdr:colOff>
      <xdr:row>30</xdr:row>
      <xdr:rowOff>128587</xdr:rowOff>
    </xdr:from>
    <xdr:to>
      <xdr:col>23</xdr:col>
      <xdr:colOff>35033</xdr:colOff>
      <xdr:row>50</xdr:row>
      <xdr:rowOff>109064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72638" y="5557837"/>
          <a:ext cx="5978633" cy="3599977"/>
        </a:xfrm>
        <a:prstGeom prst="rect">
          <a:avLst/>
        </a:prstGeom>
      </xdr:spPr>
    </xdr:pic>
    <xdr:clientData/>
  </xdr:twoCellAnchor>
  <xdr:twoCellAnchor editAs="oneCell">
    <xdr:from>
      <xdr:col>14</xdr:col>
      <xdr:colOff>50180</xdr:colOff>
      <xdr:row>1</xdr:row>
      <xdr:rowOff>14289</xdr:rowOff>
    </xdr:from>
    <xdr:to>
      <xdr:col>23</xdr:col>
      <xdr:colOff>161082</xdr:colOff>
      <xdr:row>29</xdr:row>
      <xdr:rowOff>152401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08530" y="195264"/>
          <a:ext cx="6068790" cy="5205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view="pageLayout" topLeftCell="A2" zoomScale="40" zoomScaleNormal="80" zoomScalePageLayoutView="40" workbookViewId="0">
      <selection activeCell="Y17" sqref="Y17"/>
    </sheetView>
  </sheetViews>
  <sheetFormatPr baseColWidth="10" defaultColWidth="9.1015625" defaultRowHeight="14.4" x14ac:dyDescent="0.55000000000000004"/>
  <cols>
    <col min="1" max="1" width="5.7890625" customWidth="1"/>
    <col min="2" max="2" width="7.41796875" customWidth="1"/>
    <col min="3" max="3" width="12.41796875" customWidth="1"/>
    <col min="4" max="4" width="4.5234375" customWidth="1"/>
    <col min="5" max="5" width="6.41796875" customWidth="1"/>
    <col min="6" max="6" width="7.7890625" customWidth="1"/>
    <col min="7" max="7" width="13.89453125" customWidth="1"/>
    <col min="8" max="8" width="16.1015625" customWidth="1"/>
    <col min="9" max="9" width="13.20703125" customWidth="1"/>
    <col min="10" max="10" width="8.89453125" customWidth="1"/>
    <col min="11" max="11" width="12.1015625" customWidth="1"/>
    <col min="12" max="12" width="15.41796875" customWidth="1"/>
    <col min="13" max="13" width="5.20703125" customWidth="1"/>
  </cols>
  <sheetData>
    <row r="1" spans="1:14" ht="14.7" thickBot="1" x14ac:dyDescent="0.6">
      <c r="A1" s="41" t="s">
        <v>67</v>
      </c>
      <c r="B1" s="41" t="s">
        <v>68</v>
      </c>
      <c r="C1" s="41" t="s">
        <v>69</v>
      </c>
      <c r="D1" s="41" t="s">
        <v>70</v>
      </c>
      <c r="E1" s="41" t="s">
        <v>71</v>
      </c>
      <c r="F1" s="41" t="s">
        <v>72</v>
      </c>
      <c r="G1" s="41" t="s">
        <v>73</v>
      </c>
      <c r="H1" s="41" t="s">
        <v>74</v>
      </c>
      <c r="I1" s="41" t="s">
        <v>75</v>
      </c>
      <c r="J1" s="41" t="s">
        <v>76</v>
      </c>
      <c r="K1" s="41" t="s">
        <v>77</v>
      </c>
      <c r="L1" s="41" t="s">
        <v>78</v>
      </c>
      <c r="M1" s="41" t="s">
        <v>79</v>
      </c>
      <c r="N1" s="41"/>
    </row>
    <row r="2" spans="1:14" ht="14.7" thickBot="1" x14ac:dyDescent="0.6">
      <c r="A2" s="40">
        <v>2</v>
      </c>
      <c r="B2" s="37" t="s">
        <v>66</v>
      </c>
      <c r="C2" s="38" t="s">
        <v>6</v>
      </c>
      <c r="D2" s="38"/>
      <c r="E2" s="38"/>
      <c r="F2" s="38"/>
      <c r="G2" s="38"/>
      <c r="H2" s="39"/>
    </row>
    <row r="3" spans="1:14" x14ac:dyDescent="0.55000000000000004">
      <c r="A3" s="40">
        <v>3</v>
      </c>
    </row>
    <row r="4" spans="1:14" x14ac:dyDescent="0.55000000000000004">
      <c r="A4" s="40">
        <v>4</v>
      </c>
      <c r="B4" t="s">
        <v>58</v>
      </c>
      <c r="C4" s="63" t="s">
        <v>134</v>
      </c>
      <c r="G4" t="s">
        <v>59</v>
      </c>
      <c r="H4" s="62"/>
      <c r="I4" t="s">
        <v>60</v>
      </c>
      <c r="J4" s="61"/>
    </row>
    <row r="5" spans="1:14" x14ac:dyDescent="0.55000000000000004">
      <c r="A5" s="40">
        <v>5</v>
      </c>
      <c r="J5" s="5"/>
    </row>
    <row r="6" spans="1:14" x14ac:dyDescent="0.55000000000000004">
      <c r="A6" s="40">
        <v>6</v>
      </c>
      <c r="B6" s="26" t="s">
        <v>1</v>
      </c>
      <c r="C6" s="59"/>
      <c r="H6" s="6"/>
    </row>
    <row r="7" spans="1:14" x14ac:dyDescent="0.55000000000000004">
      <c r="A7" s="40">
        <v>7</v>
      </c>
      <c r="B7" s="28" t="s">
        <v>7</v>
      </c>
      <c r="C7" s="44" t="s">
        <v>80</v>
      </c>
      <c r="E7" t="s">
        <v>10</v>
      </c>
      <c r="G7" s="1" t="s">
        <v>3</v>
      </c>
      <c r="H7" s="44" t="s">
        <v>84</v>
      </c>
      <c r="I7" t="s">
        <v>12</v>
      </c>
      <c r="J7" s="10" t="s">
        <v>44</v>
      </c>
      <c r="K7" s="44" t="s">
        <v>87</v>
      </c>
      <c r="L7" s="2" t="s">
        <v>45</v>
      </c>
    </row>
    <row r="8" spans="1:14" x14ac:dyDescent="0.55000000000000004">
      <c r="A8" s="40">
        <v>8</v>
      </c>
      <c r="B8" s="30" t="s">
        <v>8</v>
      </c>
      <c r="C8" s="44" t="s">
        <v>81</v>
      </c>
      <c r="E8" t="s">
        <v>11</v>
      </c>
      <c r="G8" s="1" t="s">
        <v>62</v>
      </c>
      <c r="H8" s="44" t="s">
        <v>85</v>
      </c>
      <c r="I8" t="s">
        <v>13</v>
      </c>
      <c r="J8" s="1" t="s">
        <v>35</v>
      </c>
      <c r="K8" s="46" t="s">
        <v>88</v>
      </c>
      <c r="L8" t="s">
        <v>32</v>
      </c>
    </row>
    <row r="9" spans="1:14" x14ac:dyDescent="0.55000000000000004">
      <c r="A9" s="40">
        <v>9</v>
      </c>
      <c r="B9" s="30" t="s">
        <v>9</v>
      </c>
      <c r="C9" s="44" t="s">
        <v>82</v>
      </c>
      <c r="E9" t="s">
        <v>14</v>
      </c>
      <c r="G9" s="1" t="s">
        <v>15</v>
      </c>
      <c r="H9" s="44" t="s">
        <v>86</v>
      </c>
      <c r="I9" t="s">
        <v>16</v>
      </c>
    </row>
    <row r="10" spans="1:14" x14ac:dyDescent="0.55000000000000004">
      <c r="A10" s="40">
        <v>10</v>
      </c>
      <c r="B10" s="32" t="s">
        <v>61</v>
      </c>
      <c r="C10" s="44" t="s">
        <v>83</v>
      </c>
      <c r="G10" s="1"/>
      <c r="H10" s="6"/>
    </row>
    <row r="11" spans="1:14" ht="11.4" customHeight="1" x14ac:dyDescent="0.55000000000000004">
      <c r="A11" s="40">
        <v>11</v>
      </c>
      <c r="B11" s="4"/>
      <c r="G11" s="1"/>
      <c r="J11" s="6"/>
    </row>
    <row r="12" spans="1:14" x14ac:dyDescent="0.55000000000000004">
      <c r="A12" s="40">
        <v>12</v>
      </c>
      <c r="B12" t="s">
        <v>17</v>
      </c>
      <c r="F12" s="6" t="s">
        <v>18</v>
      </c>
      <c r="G12" s="60">
        <v>0.99</v>
      </c>
      <c r="I12" s="1"/>
      <c r="J12" s="6"/>
    </row>
    <row r="13" spans="1:14" x14ac:dyDescent="0.55000000000000004">
      <c r="A13" s="40">
        <v>13</v>
      </c>
      <c r="B13" s="2" t="s">
        <v>19</v>
      </c>
      <c r="F13" s="6" t="s">
        <v>20</v>
      </c>
      <c r="G13" s="60">
        <v>3</v>
      </c>
      <c r="I13" s="1"/>
      <c r="J13" s="12"/>
    </row>
    <row r="14" spans="1:14" x14ac:dyDescent="0.55000000000000004">
      <c r="A14" s="40">
        <v>14</v>
      </c>
      <c r="B14" t="s">
        <v>21</v>
      </c>
      <c r="D14" s="6"/>
      <c r="F14" s="6" t="s">
        <v>22</v>
      </c>
      <c r="G14" s="64" t="s">
        <v>135</v>
      </c>
      <c r="H14" s="7"/>
      <c r="I14" s="8"/>
      <c r="J14" s="6"/>
    </row>
    <row r="15" spans="1:14" ht="24" x14ac:dyDescent="0.55000000000000004">
      <c r="A15" s="40">
        <v>15</v>
      </c>
      <c r="B15" t="s">
        <v>4</v>
      </c>
      <c r="D15" s="1"/>
      <c r="E15" s="6"/>
      <c r="F15" s="6" t="s">
        <v>63</v>
      </c>
      <c r="G15" s="52" t="s">
        <v>89</v>
      </c>
      <c r="H15" t="s">
        <v>2</v>
      </c>
      <c r="I15" s="2"/>
      <c r="J15" s="6"/>
    </row>
    <row r="16" spans="1:14" x14ac:dyDescent="0.55000000000000004">
      <c r="A16" s="40">
        <v>16</v>
      </c>
      <c r="C16" t="s">
        <v>65</v>
      </c>
      <c r="D16" s="1"/>
      <c r="E16" s="6"/>
      <c r="F16" s="6" t="s">
        <v>63</v>
      </c>
      <c r="G16" s="60">
        <v>1250</v>
      </c>
      <c r="H16" t="s">
        <v>2</v>
      </c>
      <c r="I16" s="2"/>
      <c r="J16" s="6"/>
    </row>
    <row r="17" spans="1:13" x14ac:dyDescent="0.55000000000000004">
      <c r="A17" s="40">
        <v>17</v>
      </c>
      <c r="D17" s="7"/>
      <c r="E17" s="8"/>
      <c r="F17" s="4"/>
      <c r="G17" s="1"/>
      <c r="I17" s="1"/>
      <c r="J17" s="6"/>
    </row>
    <row r="18" spans="1:13" x14ac:dyDescent="0.55000000000000004">
      <c r="A18" s="40">
        <v>18</v>
      </c>
      <c r="B18" t="s">
        <v>23</v>
      </c>
      <c r="F18" s="1" t="s">
        <v>29</v>
      </c>
      <c r="G18" s="60">
        <v>4</v>
      </c>
      <c r="H18" t="s">
        <v>24</v>
      </c>
      <c r="I18" s="1"/>
      <c r="J18" s="6"/>
    </row>
    <row r="19" spans="1:13" x14ac:dyDescent="0.55000000000000004">
      <c r="A19" s="40">
        <v>19</v>
      </c>
      <c r="B19" t="s">
        <v>27</v>
      </c>
      <c r="F19" s="1" t="s">
        <v>25</v>
      </c>
      <c r="G19" s="60">
        <v>8</v>
      </c>
      <c r="H19" t="s">
        <v>26</v>
      </c>
      <c r="I19" s="1"/>
      <c r="J19" s="6"/>
    </row>
    <row r="20" spans="1:13" x14ac:dyDescent="0.55000000000000004">
      <c r="A20" s="40">
        <v>20</v>
      </c>
      <c r="B20" t="s">
        <v>28</v>
      </c>
      <c r="F20" s="1"/>
      <c r="H20" s="2" t="s">
        <v>137</v>
      </c>
      <c r="J20" s="6"/>
      <c r="K20" s="1" t="s">
        <v>30</v>
      </c>
      <c r="L20" s="45" t="s">
        <v>138</v>
      </c>
      <c r="M20" t="s">
        <v>16</v>
      </c>
    </row>
    <row r="21" spans="1:13" ht="12" customHeight="1" x14ac:dyDescent="0.55000000000000004">
      <c r="A21" s="40">
        <v>21</v>
      </c>
      <c r="D21" s="67"/>
      <c r="E21" s="67"/>
      <c r="F21" s="8"/>
      <c r="G21" s="4"/>
      <c r="I21" s="1"/>
      <c r="J21" s="6"/>
    </row>
    <row r="22" spans="1:13" ht="33.6" customHeight="1" x14ac:dyDescent="0.55000000000000004">
      <c r="A22" s="40">
        <v>22</v>
      </c>
      <c r="B22" s="47" t="s">
        <v>31</v>
      </c>
      <c r="C22" s="47"/>
      <c r="D22" s="48"/>
      <c r="E22" s="48"/>
      <c r="F22" s="49"/>
      <c r="G22" s="47"/>
      <c r="H22" s="48" t="s">
        <v>33</v>
      </c>
      <c r="I22" s="50" t="s">
        <v>139</v>
      </c>
      <c r="J22" s="51" t="s">
        <v>32</v>
      </c>
      <c r="K22" s="48" t="s">
        <v>34</v>
      </c>
      <c r="L22" s="53" t="s">
        <v>140</v>
      </c>
      <c r="M22" s="47" t="s">
        <v>13</v>
      </c>
    </row>
    <row r="23" spans="1:13" x14ac:dyDescent="0.55000000000000004">
      <c r="A23" s="40">
        <v>23</v>
      </c>
      <c r="B23" s="13" t="s">
        <v>36</v>
      </c>
      <c r="C23" s="14"/>
      <c r="D23" s="15"/>
      <c r="E23" s="15"/>
      <c r="F23" s="14"/>
      <c r="G23" s="16" t="s">
        <v>37</v>
      </c>
      <c r="H23" s="17" t="s">
        <v>38</v>
      </c>
      <c r="I23" s="17"/>
      <c r="J23" s="44" t="s">
        <v>141</v>
      </c>
      <c r="K23" s="19" t="s">
        <v>39</v>
      </c>
      <c r="L23" s="45" t="s">
        <v>142</v>
      </c>
    </row>
    <row r="24" spans="1:13" x14ac:dyDescent="0.55000000000000004">
      <c r="A24" s="40">
        <v>24</v>
      </c>
      <c r="C24" s="4"/>
      <c r="D24" s="7"/>
      <c r="E24" s="7"/>
      <c r="F24" s="8"/>
      <c r="G24" s="4"/>
      <c r="I24" s="1"/>
      <c r="J24" s="6"/>
    </row>
    <row r="25" spans="1:13" x14ac:dyDescent="0.55000000000000004">
      <c r="A25" s="40">
        <v>25</v>
      </c>
      <c r="B25" t="s">
        <v>40</v>
      </c>
      <c r="C25" s="4"/>
      <c r="D25" s="7"/>
      <c r="E25" t="s">
        <v>64</v>
      </c>
      <c r="H25" s="1" t="s">
        <v>5</v>
      </c>
      <c r="I25" s="65" t="s">
        <v>136</v>
      </c>
      <c r="J25" s="6"/>
      <c r="K25" s="36"/>
    </row>
    <row r="26" spans="1:13" x14ac:dyDescent="0.55000000000000004">
      <c r="A26" s="40">
        <v>26</v>
      </c>
      <c r="D26" s="1"/>
      <c r="E26" s="1"/>
      <c r="F26" s="6"/>
      <c r="I26" s="1"/>
      <c r="J26" s="6"/>
    </row>
    <row r="27" spans="1:13" x14ac:dyDescent="0.55000000000000004">
      <c r="A27" s="40">
        <v>27</v>
      </c>
      <c r="B27" t="s">
        <v>41</v>
      </c>
      <c r="E27" t="s">
        <v>42</v>
      </c>
      <c r="F27" t="s">
        <v>43</v>
      </c>
      <c r="H27" s="43" t="s">
        <v>90</v>
      </c>
      <c r="I27" t="s">
        <v>46</v>
      </c>
      <c r="L27" s="21"/>
    </row>
    <row r="28" spans="1:13" x14ac:dyDescent="0.55000000000000004">
      <c r="A28" s="40">
        <v>28</v>
      </c>
      <c r="B28" s="4" t="s">
        <v>47</v>
      </c>
      <c r="E28" t="s">
        <v>48</v>
      </c>
      <c r="F28" t="s">
        <v>49</v>
      </c>
      <c r="H28" s="43" t="s">
        <v>143</v>
      </c>
      <c r="I28" t="s">
        <v>46</v>
      </c>
      <c r="J28" s="13" t="s">
        <v>144</v>
      </c>
      <c r="K28" s="22"/>
      <c r="L28" s="43" t="s">
        <v>145</v>
      </c>
      <c r="M28" s="24" t="s">
        <v>46</v>
      </c>
    </row>
    <row r="29" spans="1:13" ht="9.6" customHeight="1" x14ac:dyDescent="0.55000000000000004">
      <c r="A29" s="40">
        <v>29</v>
      </c>
    </row>
    <row r="30" spans="1:13" x14ac:dyDescent="0.55000000000000004">
      <c r="A30" s="40">
        <v>30</v>
      </c>
      <c r="B30" s="4" t="s">
        <v>50</v>
      </c>
      <c r="E30" s="13" t="s">
        <v>51</v>
      </c>
      <c r="F30" s="14" t="s">
        <v>52</v>
      </c>
      <c r="G30" s="15"/>
      <c r="H30" s="42" t="s">
        <v>146</v>
      </c>
      <c r="I30" s="24" t="s">
        <v>53</v>
      </c>
      <c r="J30" s="11"/>
    </row>
    <row r="31" spans="1:13" ht="9.6" customHeight="1" x14ac:dyDescent="0.55000000000000004">
      <c r="A31" s="40">
        <v>31</v>
      </c>
    </row>
    <row r="32" spans="1:13" x14ac:dyDescent="0.55000000000000004">
      <c r="A32" s="40">
        <v>32</v>
      </c>
      <c r="B32" s="4" t="s">
        <v>54</v>
      </c>
      <c r="E32" s="13" t="s">
        <v>55</v>
      </c>
      <c r="F32" s="17" t="s">
        <v>56</v>
      </c>
      <c r="G32" s="14"/>
      <c r="H32" s="42" t="s">
        <v>147</v>
      </c>
      <c r="I32" s="24" t="s">
        <v>53</v>
      </c>
    </row>
  </sheetData>
  <mergeCells count="1">
    <mergeCell ref="D21:E21"/>
  </mergeCells>
  <pageMargins left="0.7" right="0.7" top="0.75" bottom="0.75" header="0.3" footer="0.3"/>
  <pageSetup paperSize="9" orientation="landscape" r:id="rId1"/>
  <headerFooter>
    <oddHeader>&amp;R&amp;"-,Negrita"&amp;K02-074PROBLEMAS DE GRÚAS PARA INGENIEROS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Layout" topLeftCell="D1" zoomScale="50" zoomScaleNormal="80" zoomScalePageLayoutView="50" workbookViewId="0">
      <selection activeCell="N1" sqref="N1"/>
    </sheetView>
  </sheetViews>
  <sheetFormatPr baseColWidth="10" defaultColWidth="9.1015625" defaultRowHeight="14.4" x14ac:dyDescent="0.55000000000000004"/>
  <cols>
    <col min="1" max="1" width="5.7890625" customWidth="1"/>
    <col min="2" max="2" width="7.41796875" customWidth="1"/>
    <col min="3" max="3" width="12.41796875" customWidth="1"/>
    <col min="4" max="4" width="4.5234375" customWidth="1"/>
    <col min="5" max="5" width="6.41796875" customWidth="1"/>
    <col min="6" max="6" width="7.7890625" customWidth="1"/>
    <col min="7" max="7" width="13.89453125" customWidth="1"/>
    <col min="8" max="8" width="16.1015625" customWidth="1"/>
    <col min="9" max="9" width="13.20703125" customWidth="1"/>
    <col min="10" max="10" width="8.89453125" customWidth="1"/>
    <col min="11" max="11" width="12.1015625" customWidth="1"/>
    <col min="12" max="12" width="15.41796875" customWidth="1"/>
    <col min="13" max="13" width="5.20703125" customWidth="1"/>
  </cols>
  <sheetData>
    <row r="1" spans="1:14" ht="14.7" thickBot="1" x14ac:dyDescent="0.6">
      <c r="A1" s="41" t="s">
        <v>67</v>
      </c>
      <c r="B1" s="41" t="s">
        <v>68</v>
      </c>
      <c r="C1" s="41" t="s">
        <v>69</v>
      </c>
      <c r="D1" s="41" t="s">
        <v>70</v>
      </c>
      <c r="E1" s="41" t="s">
        <v>71</v>
      </c>
      <c r="F1" s="41" t="s">
        <v>72</v>
      </c>
      <c r="G1" s="41" t="s">
        <v>73</v>
      </c>
      <c r="H1" s="41" t="s">
        <v>74</v>
      </c>
      <c r="I1" s="41" t="s">
        <v>75</v>
      </c>
      <c r="J1" s="41" t="s">
        <v>76</v>
      </c>
      <c r="K1" s="41" t="s">
        <v>77</v>
      </c>
      <c r="L1" s="41" t="s">
        <v>78</v>
      </c>
      <c r="M1" s="41" t="s">
        <v>79</v>
      </c>
      <c r="N1" s="41"/>
    </row>
    <row r="2" spans="1:14" ht="14.7" thickBot="1" x14ac:dyDescent="0.6">
      <c r="A2" s="40">
        <v>2</v>
      </c>
      <c r="B2" s="37" t="s">
        <v>66</v>
      </c>
      <c r="C2" s="38" t="s">
        <v>6</v>
      </c>
      <c r="D2" s="38"/>
      <c r="E2" s="38"/>
      <c r="F2" s="38"/>
      <c r="G2" s="38"/>
      <c r="H2" s="39"/>
    </row>
    <row r="3" spans="1:14" x14ac:dyDescent="0.55000000000000004">
      <c r="A3" s="40">
        <v>3</v>
      </c>
    </row>
    <row r="4" spans="1:14" x14ac:dyDescent="0.55000000000000004">
      <c r="A4" s="40">
        <v>4</v>
      </c>
      <c r="B4" t="s">
        <v>58</v>
      </c>
      <c r="C4" s="63" t="str">
        <f>VLOOKUP(C6,Listado!B3:C22,2,FALSE)</f>
        <v>Indiano Blanco, Jesús</v>
      </c>
      <c r="G4" t="s">
        <v>59</v>
      </c>
      <c r="H4" s="62"/>
      <c r="I4" t="s">
        <v>60</v>
      </c>
      <c r="J4" s="61"/>
    </row>
    <row r="5" spans="1:14" x14ac:dyDescent="0.55000000000000004">
      <c r="A5" s="40">
        <v>5</v>
      </c>
      <c r="J5" s="5"/>
    </row>
    <row r="6" spans="1:14" x14ac:dyDescent="0.55000000000000004">
      <c r="A6" s="40">
        <v>6</v>
      </c>
      <c r="B6" s="26" t="s">
        <v>1</v>
      </c>
      <c r="C6" s="59" t="s">
        <v>133</v>
      </c>
      <c r="H6" s="6"/>
    </row>
    <row r="7" spans="1:14" x14ac:dyDescent="0.55000000000000004">
      <c r="A7" s="40">
        <v>7</v>
      </c>
      <c r="B7" s="28" t="s">
        <v>7</v>
      </c>
      <c r="C7" s="44" t="str">
        <f>MID($C$6,1,1)</f>
        <v>3</v>
      </c>
      <c r="E7" t="s">
        <v>10</v>
      </c>
      <c r="G7" s="1" t="s">
        <v>3</v>
      </c>
      <c r="H7" s="44">
        <f xml:space="preserve"> 46+(3*$C$8)</f>
        <v>61</v>
      </c>
      <c r="I7" t="s">
        <v>12</v>
      </c>
      <c r="J7" s="10" t="s">
        <v>44</v>
      </c>
      <c r="K7" s="44">
        <f>9.81*$H$7</f>
        <v>598.41000000000008</v>
      </c>
      <c r="L7" s="2" t="s">
        <v>45</v>
      </c>
    </row>
    <row r="8" spans="1:14" x14ac:dyDescent="0.55000000000000004">
      <c r="A8" s="40">
        <v>8</v>
      </c>
      <c r="B8" s="30" t="s">
        <v>8</v>
      </c>
      <c r="C8" s="44" t="str">
        <f>MID($C$6,2,1)</f>
        <v>5</v>
      </c>
      <c r="E8" t="s">
        <v>11</v>
      </c>
      <c r="G8" s="1" t="s">
        <v>62</v>
      </c>
      <c r="H8" s="44">
        <f xml:space="preserve"> 500+(25*$C$7)</f>
        <v>575</v>
      </c>
      <c r="I8" t="s">
        <v>13</v>
      </c>
      <c r="J8" s="1" t="s">
        <v>35</v>
      </c>
      <c r="K8" s="46">
        <f>$H$8*2*PI()/60</f>
        <v>60.213859193804367</v>
      </c>
      <c r="L8" t="s">
        <v>32</v>
      </c>
    </row>
    <row r="9" spans="1:14" x14ac:dyDescent="0.55000000000000004">
      <c r="A9" s="40">
        <v>9</v>
      </c>
      <c r="B9" s="30" t="s">
        <v>9</v>
      </c>
      <c r="C9" s="44" t="str">
        <f>MID($C$6,6,1)</f>
        <v>1</v>
      </c>
      <c r="E9" t="s">
        <v>14</v>
      </c>
      <c r="G9" s="1" t="s">
        <v>15</v>
      </c>
      <c r="H9" s="44">
        <f>1.5+(0.1*$C$9)</f>
        <v>1.6</v>
      </c>
      <c r="I9" t="s">
        <v>16</v>
      </c>
    </row>
    <row r="10" spans="1:14" x14ac:dyDescent="0.55000000000000004">
      <c r="A10" s="40">
        <v>10</v>
      </c>
      <c r="B10" s="32" t="s">
        <v>61</v>
      </c>
      <c r="C10" s="44" t="str">
        <f>MID($C$6,8,1)</f>
        <v>7</v>
      </c>
      <c r="G10" s="1"/>
      <c r="H10" s="6"/>
    </row>
    <row r="11" spans="1:14" ht="11.4" customHeight="1" x14ac:dyDescent="0.55000000000000004">
      <c r="A11" s="40">
        <v>11</v>
      </c>
      <c r="B11" s="4"/>
      <c r="G11" s="1"/>
      <c r="J11" s="6"/>
    </row>
    <row r="12" spans="1:14" x14ac:dyDescent="0.55000000000000004">
      <c r="A12" s="40">
        <v>12</v>
      </c>
      <c r="B12" t="s">
        <v>17</v>
      </c>
      <c r="F12" s="6" t="s">
        <v>18</v>
      </c>
      <c r="G12" s="60">
        <v>0.99</v>
      </c>
      <c r="I12" s="1"/>
      <c r="J12" s="6"/>
    </row>
    <row r="13" spans="1:14" x14ac:dyDescent="0.55000000000000004">
      <c r="A13" s="40">
        <v>13</v>
      </c>
      <c r="B13" s="2" t="s">
        <v>19</v>
      </c>
      <c r="F13" s="6" t="s">
        <v>20</v>
      </c>
      <c r="G13" s="60">
        <v>3</v>
      </c>
      <c r="I13" s="1"/>
      <c r="J13" s="12"/>
    </row>
    <row r="14" spans="1:14" x14ac:dyDescent="0.55000000000000004">
      <c r="A14" s="40">
        <v>14</v>
      </c>
      <c r="B14" t="s">
        <v>21</v>
      </c>
      <c r="D14" s="6"/>
      <c r="F14" s="6" t="s">
        <v>22</v>
      </c>
      <c r="G14" s="64">
        <f>$G$12^$G$13</f>
        <v>0.97029899999999991</v>
      </c>
      <c r="H14" s="54"/>
      <c r="I14" s="8"/>
      <c r="J14" s="6"/>
    </row>
    <row r="15" spans="1:14" x14ac:dyDescent="0.55000000000000004">
      <c r="A15" s="40">
        <v>15</v>
      </c>
      <c r="B15" t="s">
        <v>4</v>
      </c>
      <c r="D15" s="1"/>
      <c r="E15" s="6"/>
      <c r="F15" s="6" t="s">
        <v>63</v>
      </c>
      <c r="G15" s="52">
        <f>800+(120*INT($C$10/3))</f>
        <v>1040</v>
      </c>
      <c r="H15" t="s">
        <v>2</v>
      </c>
      <c r="I15" s="2"/>
      <c r="J15" s="6"/>
    </row>
    <row r="16" spans="1:14" x14ac:dyDescent="0.55000000000000004">
      <c r="A16" s="40">
        <v>16</v>
      </c>
      <c r="C16" t="s">
        <v>65</v>
      </c>
      <c r="D16" s="1"/>
      <c r="E16" s="6"/>
      <c r="F16" s="6" t="s">
        <v>63</v>
      </c>
      <c r="G16" s="60">
        <v>1250</v>
      </c>
      <c r="H16" t="s">
        <v>2</v>
      </c>
      <c r="I16" s="2"/>
      <c r="J16" s="6"/>
    </row>
    <row r="17" spans="1:13" x14ac:dyDescent="0.55000000000000004">
      <c r="A17" s="40">
        <v>17</v>
      </c>
      <c r="D17" s="54"/>
      <c r="E17" s="8"/>
      <c r="F17" s="4"/>
      <c r="G17" s="1"/>
      <c r="I17" s="1"/>
      <c r="J17" s="6"/>
    </row>
    <row r="18" spans="1:13" x14ac:dyDescent="0.55000000000000004">
      <c r="A18" s="40">
        <v>18</v>
      </c>
      <c r="B18" t="s">
        <v>23</v>
      </c>
      <c r="F18" s="1" t="s">
        <v>29</v>
      </c>
      <c r="G18" s="60">
        <v>4</v>
      </c>
      <c r="H18" t="s">
        <v>24</v>
      </c>
      <c r="I18" s="1"/>
      <c r="J18" s="6"/>
    </row>
    <row r="19" spans="1:13" x14ac:dyDescent="0.55000000000000004">
      <c r="A19" s="40">
        <v>19</v>
      </c>
      <c r="B19" t="s">
        <v>27</v>
      </c>
      <c r="F19" s="1" t="s">
        <v>25</v>
      </c>
      <c r="G19" s="60">
        <v>8</v>
      </c>
      <c r="H19" t="s">
        <v>26</v>
      </c>
      <c r="I19" s="1"/>
      <c r="J19" s="6"/>
    </row>
    <row r="20" spans="1:13" x14ac:dyDescent="0.55000000000000004">
      <c r="A20" s="40">
        <v>20</v>
      </c>
      <c r="B20" t="s">
        <v>28</v>
      </c>
      <c r="F20" s="1"/>
      <c r="H20" s="2" t="s">
        <v>137</v>
      </c>
      <c r="J20" s="6"/>
      <c r="K20" s="1" t="s">
        <v>30</v>
      </c>
      <c r="L20" s="42">
        <f>($G$19/$G$18)*$H$9</f>
        <v>3.2</v>
      </c>
      <c r="M20" t="s">
        <v>16</v>
      </c>
    </row>
    <row r="21" spans="1:13" ht="12" customHeight="1" x14ac:dyDescent="0.55000000000000004">
      <c r="A21" s="40">
        <v>21</v>
      </c>
      <c r="D21" s="67"/>
      <c r="E21" s="67"/>
      <c r="F21" s="8"/>
      <c r="G21" s="4"/>
      <c r="I21" s="1"/>
      <c r="J21" s="6"/>
    </row>
    <row r="22" spans="1:13" ht="33.6" customHeight="1" x14ac:dyDescent="0.55000000000000004">
      <c r="A22" s="40">
        <v>22</v>
      </c>
      <c r="B22" s="47" t="s">
        <v>31</v>
      </c>
      <c r="C22" s="47"/>
      <c r="D22" s="48"/>
      <c r="E22" s="48"/>
      <c r="F22" s="49"/>
      <c r="G22" s="47"/>
      <c r="H22" s="48" t="s">
        <v>33</v>
      </c>
      <c r="I22" s="50">
        <f xml:space="preserve"> $L$20/ (($G$16/1000)/2)</f>
        <v>5.12</v>
      </c>
      <c r="J22" s="51" t="s">
        <v>32</v>
      </c>
      <c r="K22" s="48" t="s">
        <v>34</v>
      </c>
      <c r="L22" s="53">
        <f>$I$22*60/(2*PI())</f>
        <v>48.892398517830244</v>
      </c>
      <c r="M22" s="47" t="s">
        <v>13</v>
      </c>
    </row>
    <row r="23" spans="1:13" x14ac:dyDescent="0.55000000000000004">
      <c r="A23" s="40">
        <v>23</v>
      </c>
      <c r="B23" s="13" t="s">
        <v>36</v>
      </c>
      <c r="C23" s="14"/>
      <c r="D23" s="15"/>
      <c r="E23" s="15"/>
      <c r="F23" s="14"/>
      <c r="G23" s="16" t="s">
        <v>37</v>
      </c>
      <c r="H23" s="17" t="s">
        <v>38</v>
      </c>
      <c r="I23" s="17"/>
      <c r="J23" s="66">
        <f xml:space="preserve"> $I$22/$K$8</f>
        <v>8.5030258291878699E-2</v>
      </c>
      <c r="K23" s="19" t="s">
        <v>39</v>
      </c>
      <c r="L23" s="45">
        <f>1/$J$23</f>
        <v>11.760519373789915</v>
      </c>
    </row>
    <row r="24" spans="1:13" x14ac:dyDescent="0.55000000000000004">
      <c r="A24" s="40">
        <v>24</v>
      </c>
      <c r="C24" s="4"/>
      <c r="D24" s="54"/>
      <c r="E24" s="54"/>
      <c r="F24" s="8"/>
      <c r="G24" s="4"/>
      <c r="I24" s="1"/>
      <c r="J24" s="6"/>
    </row>
    <row r="25" spans="1:13" x14ac:dyDescent="0.55000000000000004">
      <c r="A25" s="40">
        <v>25</v>
      </c>
      <c r="B25" t="s">
        <v>40</v>
      </c>
      <c r="C25" s="4"/>
      <c r="D25" s="54"/>
      <c r="E25" t="s">
        <v>64</v>
      </c>
      <c r="H25" s="1" t="s">
        <v>5</v>
      </c>
      <c r="I25" s="65">
        <f xml:space="preserve"> 0.98 * 0.98 * 0.99 * 0.99</f>
        <v>0.94128803999999988</v>
      </c>
      <c r="J25" s="6"/>
      <c r="K25" s="36"/>
    </row>
    <row r="26" spans="1:13" x14ac:dyDescent="0.55000000000000004">
      <c r="A26" s="40">
        <v>26</v>
      </c>
      <c r="D26" s="1"/>
      <c r="E26" s="1"/>
      <c r="F26" s="6"/>
      <c r="I26" s="1"/>
      <c r="J26" s="6"/>
    </row>
    <row r="27" spans="1:13" x14ac:dyDescent="0.55000000000000004">
      <c r="A27" s="40">
        <v>27</v>
      </c>
      <c r="B27" t="s">
        <v>41</v>
      </c>
      <c r="E27" t="s">
        <v>42</v>
      </c>
      <c r="F27" t="s">
        <v>43</v>
      </c>
      <c r="H27" s="43">
        <f xml:space="preserve"> $K$7 * $H$9</f>
        <v>957.45600000000013</v>
      </c>
      <c r="I27" t="s">
        <v>46</v>
      </c>
      <c r="L27" s="21"/>
    </row>
    <row r="28" spans="1:13" x14ac:dyDescent="0.55000000000000004">
      <c r="A28" s="40">
        <v>28</v>
      </c>
      <c r="B28" s="4" t="s">
        <v>47</v>
      </c>
      <c r="E28" t="s">
        <v>48</v>
      </c>
      <c r="F28" t="s">
        <v>49</v>
      </c>
      <c r="H28" s="43">
        <f>$H$27/($I$25*$G$14)</f>
        <v>1048.3123463634104</v>
      </c>
      <c r="I28" t="s">
        <v>46</v>
      </c>
      <c r="J28" s="13" t="s">
        <v>144</v>
      </c>
      <c r="K28" s="22"/>
      <c r="L28" s="43">
        <f>$H$28/2</f>
        <v>524.15617318170519</v>
      </c>
      <c r="M28" s="24" t="s">
        <v>46</v>
      </c>
    </row>
    <row r="29" spans="1:13" ht="9.6" customHeight="1" x14ac:dyDescent="0.55000000000000004">
      <c r="A29" s="40">
        <v>29</v>
      </c>
    </row>
    <row r="30" spans="1:13" x14ac:dyDescent="0.55000000000000004">
      <c r="A30" s="40">
        <v>30</v>
      </c>
      <c r="B30" s="4" t="s">
        <v>50</v>
      </c>
      <c r="E30" s="13" t="s">
        <v>51</v>
      </c>
      <c r="F30" s="14" t="s">
        <v>52</v>
      </c>
      <c r="G30" s="15"/>
      <c r="H30" s="42">
        <f>$L$28/$K$8</f>
        <v>8.704909138852166</v>
      </c>
      <c r="I30" s="24" t="s">
        <v>53</v>
      </c>
      <c r="J30" s="11"/>
    </row>
    <row r="31" spans="1:13" ht="9.6" customHeight="1" x14ac:dyDescent="0.55000000000000004">
      <c r="A31" s="40">
        <v>31</v>
      </c>
    </row>
    <row r="32" spans="1:13" x14ac:dyDescent="0.55000000000000004">
      <c r="A32" s="40">
        <v>32</v>
      </c>
      <c r="B32" s="4" t="s">
        <v>54</v>
      </c>
      <c r="E32" s="13" t="s">
        <v>55</v>
      </c>
      <c r="F32" s="17" t="s">
        <v>56</v>
      </c>
      <c r="G32" s="14"/>
      <c r="H32" s="42">
        <f xml:space="preserve"> ($L$28*$G$14)/$I$22</f>
        <v>99.333634898835015</v>
      </c>
      <c r="I32" s="24" t="s">
        <v>53</v>
      </c>
    </row>
  </sheetData>
  <mergeCells count="1">
    <mergeCell ref="D21:E21"/>
  </mergeCells>
  <pageMargins left="0.7" right="0.7" top="0.75" bottom="0.75" header="0.3" footer="0.3"/>
  <pageSetup paperSize="9" orientation="landscape" r:id="rId1"/>
  <headerFooter>
    <oddHeader>&amp;R&amp;"-,Negrita"&amp;K02-074PROBLEMAS DE GRÚAS PARA INGENIEROS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0" zoomScaleNormal="80" workbookViewId="0">
      <selection activeCell="E52" sqref="E52"/>
    </sheetView>
  </sheetViews>
  <sheetFormatPr baseColWidth="10" defaultColWidth="9.1015625" defaultRowHeight="14.4" x14ac:dyDescent="0.55000000000000004"/>
  <cols>
    <col min="3" max="3" width="10.89453125" bestFit="1" customWidth="1"/>
    <col min="8" max="8" width="11.89453125" bestFit="1" customWidth="1"/>
    <col min="12" max="12" width="10.1015625" bestFit="1" customWidth="1"/>
  </cols>
  <sheetData>
    <row r="1" spans="1:12" x14ac:dyDescent="0.55000000000000004">
      <c r="A1" t="s">
        <v>0</v>
      </c>
      <c r="C1" t="s">
        <v>57</v>
      </c>
      <c r="E1" t="s">
        <v>6</v>
      </c>
    </row>
    <row r="3" spans="1:12" x14ac:dyDescent="0.55000000000000004">
      <c r="A3" t="s">
        <v>58</v>
      </c>
      <c r="B3" t="str">
        <f>VLOOKUP(C6,Listado!B3:C22,2,FALSE)</f>
        <v>Indiano Blanco, Jesús</v>
      </c>
      <c r="F3" t="s">
        <v>59</v>
      </c>
      <c r="G3" s="6"/>
      <c r="I3" t="s">
        <v>60</v>
      </c>
      <c r="J3" s="5"/>
    </row>
    <row r="4" spans="1:12" x14ac:dyDescent="0.55000000000000004">
      <c r="J4" s="5"/>
    </row>
    <row r="5" spans="1:12" x14ac:dyDescent="0.55000000000000004">
      <c r="J5" s="35"/>
    </row>
    <row r="6" spans="1:12" x14ac:dyDescent="0.55000000000000004">
      <c r="B6" s="26" t="s">
        <v>1</v>
      </c>
      <c r="C6" s="27" t="s">
        <v>133</v>
      </c>
      <c r="H6" s="6"/>
    </row>
    <row r="7" spans="1:12" x14ac:dyDescent="0.55000000000000004">
      <c r="B7" s="28" t="s">
        <v>7</v>
      </c>
      <c r="C7" s="29" t="str">
        <f>MID($C$6,1,1)</f>
        <v>3</v>
      </c>
      <c r="E7" t="s">
        <v>10</v>
      </c>
      <c r="G7" s="1" t="s">
        <v>3</v>
      </c>
      <c r="H7" s="6">
        <f xml:space="preserve"> 46+(3*$C$8)</f>
        <v>61</v>
      </c>
      <c r="I7" t="s">
        <v>12</v>
      </c>
      <c r="J7" s="10" t="s">
        <v>44</v>
      </c>
      <c r="K7" s="6">
        <f>9.81*$H$7</f>
        <v>598.41000000000008</v>
      </c>
      <c r="L7" s="2" t="s">
        <v>45</v>
      </c>
    </row>
    <row r="8" spans="1:12" x14ac:dyDescent="0.55000000000000004">
      <c r="B8" s="30" t="s">
        <v>8</v>
      </c>
      <c r="C8" s="31" t="str">
        <f>MID($C$6,2,1)</f>
        <v>5</v>
      </c>
      <c r="E8" t="s">
        <v>11</v>
      </c>
      <c r="G8" s="1" t="s">
        <v>62</v>
      </c>
      <c r="H8" s="6">
        <f xml:space="preserve"> 500+(25*$C$7)</f>
        <v>575</v>
      </c>
      <c r="I8" t="s">
        <v>13</v>
      </c>
      <c r="J8" s="1" t="s">
        <v>35</v>
      </c>
      <c r="K8" s="5">
        <f>$H$8*2*PI()/60</f>
        <v>60.213859193804367</v>
      </c>
      <c r="L8" t="s">
        <v>32</v>
      </c>
    </row>
    <row r="9" spans="1:12" x14ac:dyDescent="0.55000000000000004">
      <c r="B9" s="30" t="s">
        <v>9</v>
      </c>
      <c r="C9" s="31" t="str">
        <f>MID($C$6,6,1)</f>
        <v>1</v>
      </c>
      <c r="E9" t="s">
        <v>14</v>
      </c>
      <c r="G9" s="1" t="s">
        <v>15</v>
      </c>
      <c r="H9" s="6">
        <f>1.5+(0.1*$C$9)</f>
        <v>1.6</v>
      </c>
      <c r="I9" t="s">
        <v>16</v>
      </c>
    </row>
    <row r="10" spans="1:12" x14ac:dyDescent="0.55000000000000004">
      <c r="B10" s="32" t="s">
        <v>61</v>
      </c>
      <c r="C10" s="33" t="str">
        <f>MID($C$6,8,1)</f>
        <v>7</v>
      </c>
      <c r="G10" s="1"/>
      <c r="H10" s="6"/>
    </row>
    <row r="11" spans="1:12" x14ac:dyDescent="0.55000000000000004">
      <c r="B11" s="4"/>
      <c r="G11" s="1"/>
      <c r="J11" s="6"/>
    </row>
    <row r="12" spans="1:12" x14ac:dyDescent="0.55000000000000004">
      <c r="B12" t="s">
        <v>17</v>
      </c>
      <c r="F12" s="6" t="s">
        <v>18</v>
      </c>
      <c r="G12" s="6">
        <v>0.99</v>
      </c>
      <c r="I12" s="1"/>
      <c r="J12" s="6"/>
    </row>
    <row r="13" spans="1:12" x14ac:dyDescent="0.55000000000000004">
      <c r="B13" s="2" t="s">
        <v>19</v>
      </c>
      <c r="F13" s="6" t="s">
        <v>20</v>
      </c>
      <c r="G13" s="6">
        <v>3</v>
      </c>
      <c r="I13" s="1"/>
      <c r="J13" s="12"/>
    </row>
    <row r="14" spans="1:12" x14ac:dyDescent="0.55000000000000004">
      <c r="B14" t="s">
        <v>21</v>
      </c>
      <c r="D14" s="6"/>
      <c r="F14" s="6" t="s">
        <v>22</v>
      </c>
      <c r="G14" s="9">
        <f>$G$12^$G$13</f>
        <v>0.97029899999999991</v>
      </c>
      <c r="H14" s="7"/>
      <c r="I14" s="8"/>
      <c r="J14" s="6"/>
    </row>
    <row r="15" spans="1:12" x14ac:dyDescent="0.55000000000000004">
      <c r="F15" s="6"/>
      <c r="G15" s="1"/>
      <c r="I15" s="1"/>
      <c r="J15" s="6"/>
    </row>
    <row r="16" spans="1:12" x14ac:dyDescent="0.55000000000000004">
      <c r="B16" t="s">
        <v>4</v>
      </c>
      <c r="D16" s="1"/>
      <c r="E16" s="6"/>
      <c r="F16" s="6" t="s">
        <v>63</v>
      </c>
      <c r="G16" s="6">
        <f>800+(120*INT($C$10/3))</f>
        <v>1040</v>
      </c>
      <c r="H16" t="s">
        <v>2</v>
      </c>
      <c r="I16" s="2"/>
      <c r="J16" s="6"/>
    </row>
    <row r="17" spans="2:13" x14ac:dyDescent="0.55000000000000004">
      <c r="C17" t="s">
        <v>65</v>
      </c>
      <c r="D17" s="1"/>
      <c r="E17" s="6"/>
      <c r="F17" s="6" t="s">
        <v>63</v>
      </c>
      <c r="G17" s="6">
        <v>1250</v>
      </c>
      <c r="H17" t="s">
        <v>2</v>
      </c>
      <c r="I17" s="2"/>
      <c r="J17" s="6"/>
    </row>
    <row r="18" spans="2:13" x14ac:dyDescent="0.55000000000000004">
      <c r="D18" s="7"/>
      <c r="E18" s="8"/>
      <c r="F18" s="4"/>
      <c r="G18" s="1"/>
      <c r="I18" s="1"/>
      <c r="J18" s="6"/>
    </row>
    <row r="19" spans="2:13" x14ac:dyDescent="0.55000000000000004">
      <c r="B19" t="s">
        <v>23</v>
      </c>
      <c r="F19" s="1" t="s">
        <v>29</v>
      </c>
      <c r="G19" s="6">
        <v>4</v>
      </c>
      <c r="H19" t="s">
        <v>24</v>
      </c>
      <c r="I19" s="1"/>
      <c r="J19" s="6"/>
    </row>
    <row r="20" spans="2:13" x14ac:dyDescent="0.55000000000000004">
      <c r="B20" t="s">
        <v>27</v>
      </c>
      <c r="F20" s="1" t="s">
        <v>25</v>
      </c>
      <c r="G20" s="6">
        <v>8</v>
      </c>
      <c r="H20" t="s">
        <v>26</v>
      </c>
      <c r="I20" s="1"/>
      <c r="J20" s="6"/>
    </row>
    <row r="21" spans="2:13" x14ac:dyDescent="0.55000000000000004">
      <c r="B21" t="s">
        <v>28</v>
      </c>
      <c r="F21" s="1"/>
      <c r="H21" s="2" t="s">
        <v>137</v>
      </c>
      <c r="J21" s="6"/>
      <c r="K21" s="1" t="s">
        <v>30</v>
      </c>
      <c r="L21" s="9">
        <f>($G$20/$G$19)*$H$9</f>
        <v>3.2</v>
      </c>
      <c r="M21" t="s">
        <v>16</v>
      </c>
    </row>
    <row r="22" spans="2:13" x14ac:dyDescent="0.55000000000000004">
      <c r="D22" s="67"/>
      <c r="E22" s="67"/>
      <c r="F22" s="8"/>
      <c r="G22" s="4"/>
      <c r="I22" s="1"/>
      <c r="J22" s="6"/>
    </row>
    <row r="23" spans="2:13" x14ac:dyDescent="0.55000000000000004">
      <c r="B23" t="s">
        <v>31</v>
      </c>
      <c r="D23" s="1"/>
      <c r="E23" s="1"/>
      <c r="F23" s="6"/>
      <c r="H23" s="1" t="s">
        <v>33</v>
      </c>
      <c r="I23" s="9">
        <f xml:space="preserve"> $L$21/(($G$17/1000)/2)</f>
        <v>5.12</v>
      </c>
      <c r="J23" s="2" t="s">
        <v>32</v>
      </c>
      <c r="K23" s="1" t="s">
        <v>34</v>
      </c>
      <c r="L23" s="5">
        <f>$I$23*60/(2*PI())</f>
        <v>48.892398517830244</v>
      </c>
      <c r="M23" t="s">
        <v>13</v>
      </c>
    </row>
    <row r="24" spans="2:13" x14ac:dyDescent="0.55000000000000004">
      <c r="B24" s="13" t="s">
        <v>36</v>
      </c>
      <c r="C24" s="14"/>
      <c r="D24" s="15"/>
      <c r="E24" s="15"/>
      <c r="F24" s="14"/>
      <c r="G24" s="16" t="s">
        <v>37</v>
      </c>
      <c r="H24" s="17" t="s">
        <v>38</v>
      </c>
      <c r="I24" s="17"/>
      <c r="J24" s="18">
        <f xml:space="preserve"> $I$23/$K$8</f>
        <v>8.5030258291878699E-2</v>
      </c>
      <c r="K24" s="19" t="s">
        <v>39</v>
      </c>
      <c r="L24" s="20">
        <f>1/$J$24</f>
        <v>11.760519373789915</v>
      </c>
    </row>
    <row r="25" spans="2:13" x14ac:dyDescent="0.55000000000000004">
      <c r="C25" s="4"/>
      <c r="D25" s="7"/>
      <c r="E25" s="7"/>
      <c r="F25" s="8"/>
      <c r="G25" s="4"/>
      <c r="I25" s="1"/>
      <c r="J25" s="6"/>
    </row>
    <row r="26" spans="2:13" x14ac:dyDescent="0.55000000000000004">
      <c r="B26" t="s">
        <v>40</v>
      </c>
      <c r="C26" s="4"/>
      <c r="D26" s="7"/>
      <c r="E26" t="s">
        <v>64</v>
      </c>
      <c r="H26" s="1" t="s">
        <v>5</v>
      </c>
      <c r="I26" s="3">
        <f xml:space="preserve"> 0.98 * 0.98 * 0.99 * 0.99</f>
        <v>0.94128803999999988</v>
      </c>
      <c r="J26" s="6"/>
      <c r="K26" s="36"/>
    </row>
    <row r="27" spans="2:13" x14ac:dyDescent="0.55000000000000004">
      <c r="D27" s="1"/>
      <c r="E27" s="1"/>
      <c r="F27" s="6"/>
      <c r="I27" s="1"/>
      <c r="J27" s="6"/>
    </row>
    <row r="28" spans="2:13" x14ac:dyDescent="0.55000000000000004">
      <c r="B28" t="s">
        <v>41</v>
      </c>
      <c r="E28" t="s">
        <v>42</v>
      </c>
      <c r="F28" t="s">
        <v>43</v>
      </c>
      <c r="H28" s="21">
        <f xml:space="preserve"> $K$7 * $H$9</f>
        <v>957.45600000000013</v>
      </c>
      <c r="I28" t="s">
        <v>46</v>
      </c>
      <c r="L28" s="21"/>
    </row>
    <row r="29" spans="2:13" x14ac:dyDescent="0.55000000000000004">
      <c r="B29" s="4" t="s">
        <v>47</v>
      </c>
      <c r="E29" t="s">
        <v>48</v>
      </c>
      <c r="F29" t="s">
        <v>49</v>
      </c>
      <c r="H29" s="21">
        <f>$H$28/($I$26*$G$14)</f>
        <v>1048.3123463634104</v>
      </c>
      <c r="I29" t="s">
        <v>46</v>
      </c>
      <c r="J29" s="13" t="s">
        <v>144</v>
      </c>
      <c r="K29" s="22"/>
      <c r="L29" s="23">
        <f>$H$29/2</f>
        <v>524.15617318170519</v>
      </c>
      <c r="M29" s="24" t="s">
        <v>46</v>
      </c>
    </row>
    <row r="31" spans="2:13" x14ac:dyDescent="0.55000000000000004">
      <c r="B31" s="4" t="s">
        <v>50</v>
      </c>
      <c r="E31" s="13" t="s">
        <v>51</v>
      </c>
      <c r="F31" s="14" t="s">
        <v>52</v>
      </c>
      <c r="G31" s="15"/>
      <c r="H31" s="25">
        <f>$L$29/$K$8</f>
        <v>8.704909138852166</v>
      </c>
      <c r="I31" s="24" t="s">
        <v>53</v>
      </c>
      <c r="J31" s="11"/>
    </row>
    <row r="33" spans="2:9" x14ac:dyDescent="0.55000000000000004">
      <c r="B33" s="4" t="s">
        <v>54</v>
      </c>
      <c r="E33" s="13" t="s">
        <v>55</v>
      </c>
      <c r="F33" s="17" t="s">
        <v>56</v>
      </c>
      <c r="G33" s="14"/>
      <c r="H33" s="25">
        <f xml:space="preserve"> ($L$29*$G$14)/$I$23</f>
        <v>99.333634898835015</v>
      </c>
      <c r="I33" s="24" t="s">
        <v>53</v>
      </c>
    </row>
  </sheetData>
  <mergeCells count="1">
    <mergeCell ref="D22:E2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17" sqref="C17"/>
    </sheetView>
  </sheetViews>
  <sheetFormatPr baseColWidth="10" defaultRowHeight="14.4" x14ac:dyDescent="0.55000000000000004"/>
  <cols>
    <col min="2" max="2" width="17.3125" style="57" customWidth="1"/>
    <col min="3" max="3" width="23.20703125" customWidth="1"/>
  </cols>
  <sheetData>
    <row r="1" spans="1:3" ht="28.8" x14ac:dyDescent="0.55000000000000004">
      <c r="A1" s="55" t="s">
        <v>91</v>
      </c>
      <c r="B1" s="56" t="s">
        <v>92</v>
      </c>
      <c r="C1" s="55" t="s">
        <v>93</v>
      </c>
    </row>
    <row r="3" spans="1:3" x14ac:dyDescent="0.55000000000000004">
      <c r="A3" s="6">
        <v>1</v>
      </c>
      <c r="B3" s="58" t="s">
        <v>94</v>
      </c>
      <c r="C3" s="34" t="s">
        <v>95</v>
      </c>
    </row>
    <row r="4" spans="1:3" x14ac:dyDescent="0.55000000000000004">
      <c r="A4" s="6">
        <v>2</v>
      </c>
      <c r="B4" s="58" t="s">
        <v>96</v>
      </c>
      <c r="C4" s="34" t="s">
        <v>97</v>
      </c>
    </row>
    <row r="5" spans="1:3" x14ac:dyDescent="0.55000000000000004">
      <c r="A5" s="6">
        <v>3</v>
      </c>
      <c r="B5" s="58" t="s">
        <v>98</v>
      </c>
      <c r="C5" s="34" t="s">
        <v>99</v>
      </c>
    </row>
    <row r="6" spans="1:3" x14ac:dyDescent="0.55000000000000004">
      <c r="A6" s="6">
        <v>4</v>
      </c>
      <c r="B6" s="58" t="s">
        <v>100</v>
      </c>
      <c r="C6" s="34" t="s">
        <v>101</v>
      </c>
    </row>
    <row r="7" spans="1:3" x14ac:dyDescent="0.55000000000000004">
      <c r="A7" s="6">
        <v>5</v>
      </c>
      <c r="B7" s="58" t="s">
        <v>102</v>
      </c>
      <c r="C7" s="34" t="s">
        <v>103</v>
      </c>
    </row>
    <row r="8" spans="1:3" x14ac:dyDescent="0.55000000000000004">
      <c r="A8" s="6">
        <v>6</v>
      </c>
      <c r="B8" s="58" t="s">
        <v>104</v>
      </c>
      <c r="C8" s="34" t="s">
        <v>105</v>
      </c>
    </row>
    <row r="9" spans="1:3" x14ac:dyDescent="0.55000000000000004">
      <c r="A9" s="6">
        <v>7</v>
      </c>
      <c r="B9" s="58" t="s">
        <v>106</v>
      </c>
      <c r="C9" s="34" t="s">
        <v>107</v>
      </c>
    </row>
    <row r="10" spans="1:3" x14ac:dyDescent="0.55000000000000004">
      <c r="A10" s="6">
        <v>8</v>
      </c>
      <c r="B10" s="58" t="s">
        <v>108</v>
      </c>
      <c r="C10" s="34" t="s">
        <v>109</v>
      </c>
    </row>
    <row r="11" spans="1:3" x14ac:dyDescent="0.55000000000000004">
      <c r="A11" s="6">
        <v>9</v>
      </c>
      <c r="B11" s="58" t="s">
        <v>110</v>
      </c>
      <c r="C11" s="34" t="s">
        <v>111</v>
      </c>
    </row>
    <row r="12" spans="1:3" x14ac:dyDescent="0.55000000000000004">
      <c r="A12" s="6">
        <v>10</v>
      </c>
      <c r="B12" s="58" t="s">
        <v>112</v>
      </c>
      <c r="C12" s="34" t="s">
        <v>113</v>
      </c>
    </row>
    <row r="13" spans="1:3" x14ac:dyDescent="0.55000000000000004">
      <c r="A13" s="6">
        <v>11</v>
      </c>
      <c r="B13" s="58" t="s">
        <v>114</v>
      </c>
      <c r="C13" s="34" t="s">
        <v>115</v>
      </c>
    </row>
    <row r="14" spans="1:3" x14ac:dyDescent="0.55000000000000004">
      <c r="A14" s="6">
        <v>12</v>
      </c>
      <c r="B14" s="58" t="s">
        <v>116</v>
      </c>
      <c r="C14" s="34" t="s">
        <v>117</v>
      </c>
    </row>
    <row r="15" spans="1:3" x14ac:dyDescent="0.55000000000000004">
      <c r="A15" s="6">
        <v>13</v>
      </c>
      <c r="B15" s="58" t="s">
        <v>118</v>
      </c>
      <c r="C15" s="34" t="s">
        <v>119</v>
      </c>
    </row>
    <row r="16" spans="1:3" x14ac:dyDescent="0.55000000000000004">
      <c r="A16" s="6">
        <v>14</v>
      </c>
      <c r="B16" s="58" t="s">
        <v>120</v>
      </c>
      <c r="C16" s="34" t="s">
        <v>121</v>
      </c>
    </row>
    <row r="17" spans="1:3" x14ac:dyDescent="0.55000000000000004">
      <c r="A17" s="6">
        <v>15</v>
      </c>
      <c r="B17" s="58" t="s">
        <v>133</v>
      </c>
      <c r="C17" s="34" t="s">
        <v>122</v>
      </c>
    </row>
    <row r="18" spans="1:3" x14ac:dyDescent="0.55000000000000004">
      <c r="A18" s="6">
        <v>16</v>
      </c>
      <c r="B18" s="58" t="s">
        <v>123</v>
      </c>
      <c r="C18" s="34" t="s">
        <v>124</v>
      </c>
    </row>
    <row r="19" spans="1:3" x14ac:dyDescent="0.55000000000000004">
      <c r="A19" s="6">
        <v>17</v>
      </c>
      <c r="B19" s="58" t="s">
        <v>125</v>
      </c>
      <c r="C19" s="34" t="s">
        <v>126</v>
      </c>
    </row>
    <row r="20" spans="1:3" x14ac:dyDescent="0.55000000000000004">
      <c r="A20" s="6">
        <v>18</v>
      </c>
      <c r="B20" s="58" t="s">
        <v>127</v>
      </c>
      <c r="C20" s="34" t="s">
        <v>128</v>
      </c>
    </row>
    <row r="21" spans="1:3" x14ac:dyDescent="0.55000000000000004">
      <c r="A21" s="6">
        <v>19</v>
      </c>
      <c r="B21" s="58" t="s">
        <v>129</v>
      </c>
      <c r="C21" s="34" t="s">
        <v>130</v>
      </c>
    </row>
    <row r="22" spans="1:3" x14ac:dyDescent="0.55000000000000004">
      <c r="A22" s="6">
        <v>20</v>
      </c>
      <c r="B22" s="58" t="s">
        <v>131</v>
      </c>
      <c r="C22" s="34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Formulas</vt:lpstr>
      <vt:lpstr>Ejemplo</vt:lpstr>
      <vt:lpstr>Original</vt:lpstr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2023-08-20T18:19:53Z</dcterms:modified>
</cp:coreProperties>
</file>