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9288" activeTab="3"/>
  </bookViews>
  <sheets>
    <sheet name="Formulas" sheetId="6" r:id="rId1"/>
    <sheet name="Ejemplo" sheetId="7" r:id="rId2"/>
    <sheet name="Original" sheetId="1" r:id="rId3"/>
    <sheet name="Listado" sheetId="2"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4" i="7" l="1"/>
  <c r="H83" i="7"/>
  <c r="H82" i="7"/>
  <c r="G80" i="7"/>
  <c r="G79" i="7"/>
  <c r="G77" i="7"/>
  <c r="F76" i="7"/>
  <c r="G74" i="7"/>
  <c r="G72" i="7"/>
  <c r="G70" i="7"/>
  <c r="G69" i="7"/>
  <c r="H67" i="7"/>
  <c r="H63" i="7"/>
  <c r="G61" i="7"/>
  <c r="H60" i="7"/>
  <c r="F60" i="7"/>
  <c r="F57" i="7"/>
  <c r="G55" i="7"/>
  <c r="F52" i="7"/>
  <c r="F49" i="7"/>
  <c r="H48" i="7"/>
  <c r="F46" i="7"/>
  <c r="G32" i="1"/>
  <c r="G25" i="7"/>
  <c r="G24" i="7"/>
  <c r="G23" i="7"/>
  <c r="G22" i="7"/>
  <c r="G20" i="7"/>
  <c r="D18" i="7"/>
  <c r="D17" i="7"/>
  <c r="D16" i="7"/>
  <c r="D15" i="7"/>
  <c r="D14" i="7"/>
  <c r="D13" i="7"/>
  <c r="D12" i="7"/>
  <c r="D11" i="7"/>
  <c r="C4" i="7" l="1"/>
  <c r="E74" i="7"/>
  <c r="H65" i="7"/>
  <c r="B3" i="1" l="1"/>
  <c r="E74" i="6" l="1"/>
  <c r="I33" i="1" l="1"/>
  <c r="L16" i="1" l="1"/>
  <c r="L15" i="1"/>
  <c r="L14" i="1"/>
  <c r="L13" i="1"/>
  <c r="L12" i="1"/>
  <c r="L11" i="1"/>
  <c r="L10" i="1"/>
  <c r="L9" i="1"/>
  <c r="H9" i="1" l="1"/>
  <c r="J46" i="1" s="1"/>
  <c r="G56" i="1" l="1"/>
  <c r="H51" i="1"/>
  <c r="H14" i="1"/>
  <c r="H13" i="1"/>
  <c r="H12" i="1"/>
  <c r="H11" i="1"/>
  <c r="G36" i="1" s="1"/>
  <c r="J54" i="1" l="1"/>
  <c r="L54" i="1" s="1"/>
  <c r="G55" i="1" s="1"/>
  <c r="G42" i="1"/>
  <c r="J42" i="1" s="1"/>
  <c r="H50" i="1" s="1"/>
  <c r="H52" i="1" s="1"/>
  <c r="I61" i="1" s="1"/>
  <c r="I47" i="1"/>
  <c r="K38" i="1"/>
  <c r="G39" i="1" s="1"/>
  <c r="G35" i="1"/>
  <c r="H57" i="1" l="1"/>
  <c r="I62" i="1" s="1"/>
  <c r="H44" i="1"/>
  <c r="J45" i="1" l="1"/>
  <c r="I59" i="1" s="1"/>
  <c r="I60" i="1" s="1"/>
</calcChain>
</file>

<file path=xl/sharedStrings.xml><?xml version="1.0" encoding="utf-8"?>
<sst xmlns="http://schemas.openxmlformats.org/spreadsheetml/2006/main" count="620" uniqueCount="258">
  <si>
    <t>ING. TRANSPORTE</t>
  </si>
  <si>
    <t>Problema 1</t>
  </si>
  <si>
    <t>CÁLCULO RESISTENTE DE UN CABLE DE ELEVACIÓN</t>
  </si>
  <si>
    <t>Deseamos ver la adecuación de un cable para una aplicación determinada. A tal fin, calcularemos el coeficiente de seguridad, la resistencia al aplastamiento y la resistencia a la estrepada.</t>
  </si>
  <si>
    <t>El cable es de estructura 6 x 37 (1+6+12+18) + 1 (alma textil), trenzado lang, preformado antigiratorio, en acero al manganeso galvanizado de resistencia Ro = 1770 MPa, módulo de elasticidad aparente Ea = 46 GPa</t>
  </si>
  <si>
    <t xml:space="preserve">El diámetro del cable es </t>
  </si>
  <si>
    <t>La longitud del cable es</t>
  </si>
  <si>
    <t>La carga total a levantar es</t>
  </si>
  <si>
    <t>La aceleración de subida</t>
  </si>
  <si>
    <t>Deberá calcular:</t>
  </si>
  <si>
    <t>El rendimiento del aparejo</t>
  </si>
  <si>
    <t>Diámetro estimado de los cordones</t>
  </si>
  <si>
    <t>Diámetro estimado de los alambres. Todos los alambres tienen el mismo diámetro.</t>
  </si>
  <si>
    <t>Sección metálica del cable</t>
  </si>
  <si>
    <t>La solicitación del cable, estática</t>
  </si>
  <si>
    <t>La tensión de extensión del cable, estática y dinámica</t>
  </si>
  <si>
    <t>Tensión de encurvación</t>
  </si>
  <si>
    <t>Presión de aplastamiento e indicar si es admisible</t>
  </si>
  <si>
    <t>A  la vista de los resultados, qué cambios aconsejaría en el cable para ajustarlo a los esfuerzos solicitados</t>
  </si>
  <si>
    <t>DNI =</t>
  </si>
  <si>
    <t>La carga de rotura del cable, Fo, la puede obtener en la tabla adjunta (ver pdf).</t>
  </si>
  <si>
    <t>d = (2 x H) + 10 (en mm) =</t>
  </si>
  <si>
    <t>mm</t>
  </si>
  <si>
    <t>m</t>
  </si>
  <si>
    <t>t</t>
  </si>
  <si>
    <t>L = 100 + (2 x F0) (en m) =</t>
  </si>
  <si>
    <t>Q = 20 + (2 x G) (en t) =</t>
  </si>
  <si>
    <r>
      <t>g</t>
    </r>
    <r>
      <rPr>
        <sz val="11"/>
        <color theme="1"/>
        <rFont val="Calibri"/>
        <family val="2"/>
        <scheme val="minor"/>
      </rPr>
      <t xml:space="preserve"> = int (1 + (D/2)) (en m/s2) =</t>
    </r>
  </si>
  <si>
    <t>Fo =</t>
  </si>
  <si>
    <t>kN</t>
  </si>
  <si>
    <t xml:space="preserve">  mm</t>
  </si>
  <si>
    <t xml:space="preserve">  m</t>
  </si>
  <si>
    <t xml:space="preserve">  t</t>
  </si>
  <si>
    <t xml:space="preserve">  m/s2</t>
  </si>
  <si>
    <t xml:space="preserve">  kN</t>
  </si>
  <si>
    <t>dt</t>
  </si>
  <si>
    <t>da</t>
  </si>
  <si>
    <t>Am</t>
  </si>
  <si>
    <t>sigmae</t>
  </si>
  <si>
    <t>S</t>
  </si>
  <si>
    <t>sigmad</t>
  </si>
  <si>
    <t>sigmaf</t>
  </si>
  <si>
    <t>p</t>
  </si>
  <si>
    <t>padm</t>
  </si>
  <si>
    <t>Trab_est</t>
  </si>
  <si>
    <t>K</t>
  </si>
  <si>
    <t>Rendimiento</t>
  </si>
  <si>
    <t>Tambor</t>
  </si>
  <si>
    <t>Kt =</t>
  </si>
  <si>
    <t>(rodamientos)</t>
  </si>
  <si>
    <t>Polipasto</t>
  </si>
  <si>
    <t>Kp =</t>
  </si>
  <si>
    <t>Kf =</t>
  </si>
  <si>
    <t>N =</t>
  </si>
  <si>
    <t>Total aparejo</t>
  </si>
  <si>
    <t>Diámetro cordón</t>
  </si>
  <si>
    <t>dt =</t>
  </si>
  <si>
    <t>d/3 =</t>
  </si>
  <si>
    <t>por geometría</t>
  </si>
  <si>
    <t xml:space="preserve">K = </t>
  </si>
  <si>
    <t>Kp Kt =</t>
  </si>
  <si>
    <t>Diámetro alambre</t>
  </si>
  <si>
    <t>da =</t>
  </si>
  <si>
    <t>d/21 =</t>
  </si>
  <si>
    <t>7 alambres/cordon</t>
  </si>
  <si>
    <t>3 cordones/cable</t>
  </si>
  <si>
    <t>Sección metálica</t>
  </si>
  <si>
    <t>Am =</t>
  </si>
  <si>
    <t>según diámetro</t>
  </si>
  <si>
    <t>6x37xAa</t>
  </si>
  <si>
    <t>Sección de cada alambre</t>
  </si>
  <si>
    <t>Aa =</t>
  </si>
  <si>
    <t>(pi/4)da^2</t>
  </si>
  <si>
    <t>mm2</t>
  </si>
  <si>
    <t>Número de ramales</t>
  </si>
  <si>
    <t>i =</t>
  </si>
  <si>
    <t>S =</t>
  </si>
  <si>
    <t>=</t>
  </si>
  <si>
    <t>Tensión extensión estática</t>
  </si>
  <si>
    <t>sigmae =</t>
  </si>
  <si>
    <t>S/Am =</t>
  </si>
  <si>
    <t>Q/(ixK) =</t>
  </si>
  <si>
    <t>Mpa</t>
  </si>
  <si>
    <t>Tensión extensión dinámica</t>
  </si>
  <si>
    <t>sigmad =</t>
  </si>
  <si>
    <t>sigmaf =</t>
  </si>
  <si>
    <t>Diámetro polea =</t>
  </si>
  <si>
    <t>D =</t>
  </si>
  <si>
    <t>Ea =</t>
  </si>
  <si>
    <t>Gpa</t>
  </si>
  <si>
    <t>0,8 (Ea da)/D =</t>
  </si>
  <si>
    <t>Presión de aplastamiento admisible</t>
  </si>
  <si>
    <t>padm =</t>
  </si>
  <si>
    <t>(según tb B2.3)</t>
  </si>
  <si>
    <t>Presión de aplastamiento</t>
  </si>
  <si>
    <t xml:space="preserve">p = </t>
  </si>
  <si>
    <t>(según tb B2.4)</t>
  </si>
  <si>
    <t>Tirón del cable</t>
  </si>
  <si>
    <t>T =</t>
  </si>
  <si>
    <r>
      <t xml:space="preserve">S (1 + </t>
    </r>
    <r>
      <rPr>
        <sz val="11"/>
        <color theme="1"/>
        <rFont val="Symbol"/>
        <family val="1"/>
        <charset val="2"/>
      </rPr>
      <t>g</t>
    </r>
    <r>
      <rPr>
        <sz val="11"/>
        <color theme="1"/>
        <rFont val="Calibri"/>
        <family val="2"/>
        <scheme val="minor"/>
      </rPr>
      <t>/g) =</t>
    </r>
  </si>
  <si>
    <t>Radio polea</t>
  </si>
  <si>
    <t>R =</t>
  </si>
  <si>
    <r>
      <t>D/2</t>
    </r>
    <r>
      <rPr>
        <sz val="11"/>
        <color theme="1"/>
        <rFont val="Calibri"/>
        <family val="2"/>
        <scheme val="minor"/>
      </rPr>
      <t xml:space="preserve"> =</t>
    </r>
  </si>
  <si>
    <t>T/(RNd) =</t>
  </si>
  <si>
    <t>MPa</t>
  </si>
  <si>
    <t>Tensión encurvación</t>
  </si>
  <si>
    <t>Trabajo estrepada</t>
  </si>
  <si>
    <t>P =</t>
  </si>
  <si>
    <t>altura caída, h =</t>
  </si>
  <si>
    <t>t =</t>
  </si>
  <si>
    <t>Solicitación / cable</t>
  </si>
  <si>
    <t>Pxh =</t>
  </si>
  <si>
    <t>kJ</t>
  </si>
  <si>
    <t>Carga</t>
  </si>
  <si>
    <t>Límite de estrepada</t>
  </si>
  <si>
    <t>Ce^2 L Am / (2 Ea) =</t>
  </si>
  <si>
    <t>Límite elástico, Ce =</t>
  </si>
  <si>
    <t>k Fo =</t>
  </si>
  <si>
    <t>k =</t>
  </si>
  <si>
    <t>(según tb B2.6)</t>
  </si>
  <si>
    <t>Seguridad a rotura</t>
  </si>
  <si>
    <t>nr =</t>
  </si>
  <si>
    <t>sigmatrabajo =</t>
  </si>
  <si>
    <t>sigmae + sigmad + sigmaf =</t>
  </si>
  <si>
    <t>Ro/sigmatrabajo =</t>
  </si>
  <si>
    <t>Ro =</t>
  </si>
  <si>
    <t>Seguridad a aplastamiento</t>
  </si>
  <si>
    <t>nr, na, ne</t>
  </si>
  <si>
    <t>na =</t>
  </si>
  <si>
    <t>padm/p =</t>
  </si>
  <si>
    <t>ne =</t>
  </si>
  <si>
    <t>Alumno:</t>
  </si>
  <si>
    <t>Fecha:</t>
  </si>
  <si>
    <t>Nota:</t>
  </si>
  <si>
    <t>A =</t>
  </si>
  <si>
    <t>B =</t>
  </si>
  <si>
    <t>C =</t>
  </si>
  <si>
    <t>E =</t>
  </si>
  <si>
    <t>F =</t>
  </si>
  <si>
    <t>G =</t>
  </si>
  <si>
    <t>H =</t>
  </si>
  <si>
    <t>El aparejo de elevación consta de tres poleas de diámetro Dp, más otras dos en la parte superior, de diámetro Dc. Según se aprecia en la figura. Los ángulos son despreciables, se considerará el tiro de los cables vertical.</t>
  </si>
  <si>
    <t>Diámetro poleas:</t>
  </si>
  <si>
    <t>Dp = 1000 + [100 x int(C/3)] =</t>
  </si>
  <si>
    <t>Trabajo máximo admisible de estrepada. ¿Resistirá el cable una caída desde 0,4 m?</t>
  </si>
  <si>
    <t>Coeficientes de seguridad a rotura, a aplastamiento y a estrepada (para 0,4 m)</t>
  </si>
  <si>
    <t>Rendimiento polipasto:</t>
  </si>
  <si>
    <r>
      <t>sigmae x (</t>
    </r>
    <r>
      <rPr>
        <sz val="11"/>
        <color theme="1"/>
        <rFont val="Symbol"/>
        <family val="1"/>
        <charset val="2"/>
      </rPr>
      <t>g</t>
    </r>
    <r>
      <rPr>
        <sz val="11"/>
        <color theme="1"/>
        <rFont val="Calibri"/>
        <family val="2"/>
        <scheme val="minor"/>
      </rPr>
      <t>/g) =</t>
    </r>
  </si>
  <si>
    <t>Seguridad a estrepada (0,4 m)</t>
  </si>
  <si>
    <t>Lim_Estr/Trab_Estr =</t>
  </si>
  <si>
    <t>(1 + Kf + Kf^2) / 3</t>
  </si>
  <si>
    <t>sigmae/sigmad</t>
  </si>
  <si>
    <t>p/padm</t>
  </si>
  <si>
    <t>A</t>
  </si>
  <si>
    <t>B</t>
  </si>
  <si>
    <t>C</t>
  </si>
  <si>
    <t>D</t>
  </si>
  <si>
    <t>E</t>
  </si>
  <si>
    <t>F</t>
  </si>
  <si>
    <t>G</t>
  </si>
  <si>
    <t>H</t>
  </si>
  <si>
    <t>I</t>
  </si>
  <si>
    <t>J</t>
  </si>
  <si>
    <t>TAREA 4</t>
  </si>
  <si>
    <t>=EXTRAE($D$10;1;1)</t>
  </si>
  <si>
    <t>=EXTRAE($D$10;2;1)</t>
  </si>
  <si>
    <t>=EXTRAE($D$10;3;1)</t>
  </si>
  <si>
    <t>=EXTRAE($D$10;4;1)</t>
  </si>
  <si>
    <t>=EXTRAE($D$10;5;1)</t>
  </si>
  <si>
    <t>=EXTRAE($D$10;6;1)</t>
  </si>
  <si>
    <t>=EXTRAE($D$10;7;1)</t>
  </si>
  <si>
    <t>=EXTRAE($D$10;8;1)</t>
  </si>
  <si>
    <t>=1000+(100*ENTERO(D13/3))</t>
  </si>
  <si>
    <t>=(2*D18)+10</t>
  </si>
  <si>
    <t>= 100 + 2*(D16*10)</t>
  </si>
  <si>
    <t>= 20 + 2*D17</t>
  </si>
  <si>
    <t>= ENTERO(1+(D14/2))</t>
  </si>
  <si>
    <r>
      <t>g</t>
    </r>
    <r>
      <rPr>
        <sz val="10"/>
        <color theme="1"/>
        <rFont val="Calibri"/>
        <family val="2"/>
        <scheme val="minor"/>
      </rPr>
      <t xml:space="preserve"> = int (1 + (D/2)) (en m/s2) =</t>
    </r>
  </si>
  <si>
    <t>=F60*9,81</t>
  </si>
  <si>
    <t>= 6*37*G55</t>
  </si>
  <si>
    <t>=H60*1000/F57</t>
  </si>
  <si>
    <t>= G22/21</t>
  </si>
  <si>
    <t>= H60*(1+G25/9,81)</t>
  </si>
  <si>
    <t>( tb B2.4)</t>
  </si>
  <si>
    <t>=(PI()/4)*F52^2</t>
  </si>
  <si>
    <t>=E78*D81</t>
  </si>
  <si>
    <t>Nº orden</t>
  </si>
  <si>
    <t>NI
Núm. Identificación</t>
  </si>
  <si>
    <t>Nombre</t>
  </si>
  <si>
    <t>76588960l</t>
  </si>
  <si>
    <t>Amando Sánchez, Rodrigo</t>
  </si>
  <si>
    <t>46346965q</t>
  </si>
  <si>
    <t>Aguilar Campo, Jaime</t>
  </si>
  <si>
    <t>76688699x</t>
  </si>
  <si>
    <t>Bardo Jiménez, Noelia</t>
  </si>
  <si>
    <t>75912600r</t>
  </si>
  <si>
    <t>Bringas Temido, Ramón</t>
  </si>
  <si>
    <t>67834322a</t>
  </si>
  <si>
    <t>Cáceres Martos, Adrián</t>
  </si>
  <si>
    <t>25432001b</t>
  </si>
  <si>
    <t>Charco Profundo, Ana</t>
  </si>
  <si>
    <t>50297996h</t>
  </si>
  <si>
    <t>Delgado Santos, Manuel</t>
  </si>
  <si>
    <t>71433902u</t>
  </si>
  <si>
    <t>Estébanez Sencillo, Ricardo</t>
  </si>
  <si>
    <t>15954881f</t>
  </si>
  <si>
    <t>Fuertes Cabeza, Dolores</t>
  </si>
  <si>
    <t>77244904k</t>
  </si>
  <si>
    <t>García Ramírez, Fernando</t>
  </si>
  <si>
    <t>64219067m</t>
  </si>
  <si>
    <t>González Villa, Luis</t>
  </si>
  <si>
    <t>74998930p</t>
  </si>
  <si>
    <t>Gutiérrez Alba, Manuela</t>
  </si>
  <si>
    <t>51000222n</t>
  </si>
  <si>
    <t>Hernán Porres, Francisco</t>
  </si>
  <si>
    <t>56348976v</t>
  </si>
  <si>
    <t>Huertas Luna, Antonio</t>
  </si>
  <si>
    <t>32909877f</t>
  </si>
  <si>
    <t>Indiano Blanco, Jesús</t>
  </si>
  <si>
    <t>32912007r</t>
  </si>
  <si>
    <t>Jaén Romero, Carlos</t>
  </si>
  <si>
    <t>77668012s</t>
  </si>
  <si>
    <t>López Algeciras, Sandra</t>
  </si>
  <si>
    <t>Muñoz García, Santiago</t>
  </si>
  <si>
    <t>74559860e</t>
  </si>
  <si>
    <t>Navarro Limón, María</t>
  </si>
  <si>
    <t>44555000w</t>
  </si>
  <si>
    <t>Perea Rosales, Carmen</t>
  </si>
  <si>
    <t>36072467l</t>
  </si>
  <si>
    <t>Los seis ramales cargan igual en estático. Al subir, cambian ligeramente según rendimientos.</t>
  </si>
  <si>
    <t>Total aparejo (inc. tambor)</t>
  </si>
  <si>
    <t>Q/(ixKp) =</t>
  </si>
  <si>
    <t>El aparejo de elevación consta, abajo, de tres poleas de diámetro Dp. Arriba consta de dos poleas, del mismo diámetro, Dp. Según se aprecia en la figura. Los ángulos son despreciables, se considerará el tiro de los cables vertical.</t>
  </si>
  <si>
    <t>=BUSCARV(D10;Listado!B1:C22;2;FALSO)</t>
  </si>
  <si>
    <t>El rendimiento del aparejo, incluido tambor.</t>
  </si>
  <si>
    <t>=(1+F45+F45^2)/3</t>
  </si>
  <si>
    <t>variante 3er caso rend. polipasto. Es un problema en sí</t>
  </si>
  <si>
    <t>=F44 * F46</t>
  </si>
  <si>
    <t>= G22/3</t>
  </si>
  <si>
    <t>= G24/(G59*F46)</t>
  </si>
  <si>
    <t>t              =</t>
  </si>
  <si>
    <t xml:space="preserve">  t           =</t>
  </si>
  <si>
    <t>=G61*G25/9,81</t>
  </si>
  <si>
    <t>=$G$20</t>
  </si>
  <si>
    <t>=0,8*C65*1000*F52/H65</t>
  </si>
  <si>
    <t>(tb B2.4)</t>
  </si>
  <si>
    <t>= H65/2</t>
  </si>
  <si>
    <t>=G69*1000/(G70*F71*G22)</t>
  </si>
  <si>
    <t>=E74*9,81</t>
  </si>
  <si>
    <t>=G74*E73</t>
  </si>
  <si>
    <t>=G77^2*G23*F57/(2*C65*1000000)</t>
  </si>
  <si>
    <t>=G61+H63+H67</t>
  </si>
  <si>
    <t>=D81/G80</t>
  </si>
  <si>
    <t>=G68/G72</t>
  </si>
  <si>
    <t>=G79/F76</t>
  </si>
  <si>
    <t>Polea</t>
  </si>
  <si>
    <t>MAL</t>
  </si>
  <si>
    <t>Correcta: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</si>
</sst>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
  </numFmts>
  <fonts count="10" x14ac:knownFonts="1">
    <font>
      <sz val="11"/>
      <color theme="1"/>
      <name val="Calibri"/>
      <family val="2"/>
      <scheme val="minor"/>
    </font>
    <font>
      <b/>
      <sz val="11"/>
      <color theme="1"/>
      <name val="Calibri"/>
      <family val="2"/>
      <scheme val="minor"/>
    </font>
    <font>
      <sz val="11"/>
      <color theme="1"/>
      <name val="Symbol"/>
      <family val="1"/>
      <charset val="2"/>
    </font>
    <font>
      <sz val="11"/>
      <name val="Calibri"/>
      <family val="2"/>
    </font>
    <font>
      <b/>
      <i/>
      <sz val="11"/>
      <color theme="1"/>
      <name val="Calibri"/>
      <family val="2"/>
      <scheme val="minor"/>
    </font>
    <font>
      <b/>
      <sz val="11"/>
      <color theme="2" tint="-0.249977111117893"/>
      <name val="Calibri"/>
      <family val="2"/>
      <scheme val="minor"/>
    </font>
    <font>
      <b/>
      <sz val="9"/>
      <color theme="1"/>
      <name val="Calibri"/>
      <family val="2"/>
      <scheme val="minor"/>
    </font>
    <font>
      <sz val="10"/>
      <color theme="1"/>
      <name val="Calibri"/>
      <family val="2"/>
      <scheme val="minor"/>
    </font>
    <font>
      <sz val="10"/>
      <color theme="1"/>
      <name val="Symbol"/>
      <family val="1"/>
      <charset val="2"/>
    </font>
    <font>
      <sz val="9"/>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0">
    <xf numFmtId="0" fontId="0" fillId="0" borderId="0" xfId="0"/>
    <xf numFmtId="0" fontId="2" fillId="0" borderId="0" xfId="0" applyFont="1"/>
    <xf numFmtId="0" fontId="0" fillId="0" borderId="0" xfId="0" applyAlignment="1">
      <alignment vertical="center"/>
    </xf>
    <xf numFmtId="0" fontId="0" fillId="0" borderId="0" xfId="0" applyAlignment="1">
      <alignment horizontal="center"/>
    </xf>
    <xf numFmtId="0" fontId="0" fillId="0" borderId="0" xfId="0" applyAlignment="1">
      <alignment horizontal="right"/>
    </xf>
    <xf numFmtId="164" fontId="0" fillId="0" borderId="0" xfId="0" applyNumberFormat="1"/>
    <xf numFmtId="164" fontId="0" fillId="0" borderId="0" xfId="0" applyNumberFormat="1" applyAlignment="1">
      <alignment horizontal="center"/>
    </xf>
    <xf numFmtId="0" fontId="1" fillId="0" borderId="0" xfId="0" applyFont="1"/>
    <xf numFmtId="165" fontId="0" fillId="0" borderId="0" xfId="0" applyNumberFormat="1" applyAlignment="1">
      <alignment horizontal="center"/>
    </xf>
    <xf numFmtId="0" fontId="1" fillId="0" borderId="0" xfId="0" applyFont="1" applyAlignment="1">
      <alignment horizontal="right"/>
    </xf>
    <xf numFmtId="0" fontId="1" fillId="0" borderId="0" xfId="0" applyFont="1" applyAlignment="1">
      <alignment horizontal="center"/>
    </xf>
    <xf numFmtId="164" fontId="1" fillId="0" borderId="0" xfId="0" applyNumberFormat="1" applyFont="1" applyAlignment="1">
      <alignment horizontal="center"/>
    </xf>
    <xf numFmtId="165" fontId="1" fillId="0" borderId="0" xfId="0" applyNumberFormat="1" applyFont="1" applyAlignment="1">
      <alignment horizontal="center"/>
    </xf>
    <xf numFmtId="2" fontId="1" fillId="0" borderId="0" xfId="0" applyNumberFormat="1" applyFont="1" applyAlignment="1">
      <alignment horizontal="center"/>
    </xf>
    <xf numFmtId="0" fontId="0" fillId="0" borderId="0" xfId="0" applyAlignment="1">
      <alignment horizontal="left"/>
    </xf>
    <xf numFmtId="1" fontId="1" fillId="0" borderId="0" xfId="0" applyNumberFormat="1" applyFont="1" applyAlignment="1">
      <alignment horizontal="center"/>
    </xf>
    <xf numFmtId="1" fontId="0" fillId="0" borderId="0" xfId="0" applyNumberFormat="1" applyAlignment="1">
      <alignment horizontal="center"/>
    </xf>
    <xf numFmtId="2" fontId="0" fillId="0" borderId="0" xfId="0" applyNumberFormat="1" applyAlignment="1">
      <alignment horizontal="center"/>
    </xf>
    <xf numFmtId="0" fontId="0" fillId="0" borderId="1"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3" fontId="0" fillId="0" borderId="8" xfId="0" applyNumberFormat="1" applyBorder="1"/>
    <xf numFmtId="0" fontId="3" fillId="0" borderId="0" xfId="0" applyFont="1"/>
    <xf numFmtId="0" fontId="4" fillId="0" borderId="0" xfId="0" applyFont="1"/>
    <xf numFmtId="0" fontId="0" fillId="0" borderId="0" xfId="0" applyAlignment="1">
      <alignment vertical="center" wrapText="1"/>
    </xf>
    <xf numFmtId="0" fontId="0" fillId="0" borderId="0" xfId="0" applyAlignment="1">
      <alignment horizontal="left" wrapText="1"/>
    </xf>
    <xf numFmtId="0" fontId="0" fillId="0" borderId="0" xfId="0" applyAlignment="1">
      <alignment wrapText="1"/>
    </xf>
    <xf numFmtId="0" fontId="1" fillId="0" borderId="0" xfId="0" applyFont="1" applyAlignment="1">
      <alignment vertical="center"/>
    </xf>
    <xf numFmtId="0" fontId="5" fillId="0" borderId="0" xfId="0" applyFont="1" applyAlignment="1">
      <alignment horizontal="center"/>
    </xf>
    <xf numFmtId="0" fontId="5" fillId="0" borderId="0" xfId="0" applyFont="1" applyAlignment="1">
      <alignment horizontal="center" vertical="center"/>
    </xf>
    <xf numFmtId="0" fontId="1" fillId="0" borderId="9" xfId="0" applyFont="1" applyBorder="1"/>
    <xf numFmtId="0" fontId="0" fillId="0" borderId="10" xfId="0" applyBorder="1"/>
    <xf numFmtId="0" fontId="0" fillId="0" borderId="11" xfId="0" applyBorder="1"/>
    <xf numFmtId="0" fontId="6" fillId="2" borderId="12" xfId="0" quotePrefix="1" applyFont="1" applyFill="1" applyBorder="1" applyAlignment="1">
      <alignment horizontal="center"/>
    </xf>
    <xf numFmtId="0" fontId="7" fillId="0" borderId="0" xfId="0" applyFont="1"/>
    <xf numFmtId="0" fontId="8" fillId="0" borderId="0" xfId="0" applyFont="1"/>
    <xf numFmtId="164" fontId="6" fillId="2" borderId="12" xfId="0" quotePrefix="1" applyNumberFormat="1" applyFont="1" applyFill="1" applyBorder="1" applyAlignment="1">
      <alignment horizontal="center"/>
    </xf>
    <xf numFmtId="2" fontId="6" fillId="2" borderId="12" xfId="0" quotePrefix="1" applyNumberFormat="1" applyFont="1" applyFill="1" applyBorder="1" applyAlignment="1">
      <alignment horizontal="center"/>
    </xf>
    <xf numFmtId="0" fontId="1" fillId="0" borderId="0" xfId="0" applyFont="1" applyAlignment="1">
      <alignment wrapText="1"/>
    </xf>
    <xf numFmtId="165" fontId="6" fillId="2" borderId="12" xfId="0" quotePrefix="1" applyNumberFormat="1" applyFont="1" applyFill="1" applyBorder="1" applyAlignment="1">
      <alignment horizontal="center"/>
    </xf>
    <xf numFmtId="165" fontId="6" fillId="2" borderId="12" xfId="0" quotePrefix="1" applyNumberFormat="1" applyFont="1" applyFill="1" applyBorder="1" applyAlignment="1">
      <alignment horizontal="center" vertical="center" wrapText="1"/>
    </xf>
    <xf numFmtId="164" fontId="6" fillId="2" borderId="12" xfId="0" quotePrefix="1" applyNumberFormat="1" applyFont="1" applyFill="1" applyBorder="1" applyAlignment="1">
      <alignment horizontal="center" wrapText="1"/>
    </xf>
    <xf numFmtId="1" fontId="6" fillId="2" borderId="12" xfId="0" quotePrefix="1" applyNumberFormat="1" applyFont="1" applyFill="1" applyBorder="1" applyAlignment="1">
      <alignment horizontal="center"/>
    </xf>
    <xf numFmtId="0" fontId="1" fillId="0" borderId="0" xfId="0" applyFont="1" applyAlignment="1">
      <alignment horizontal="right" vertical="center"/>
    </xf>
    <xf numFmtId="1" fontId="6" fillId="2" borderId="12" xfId="0" quotePrefix="1" applyNumberFormat="1" applyFont="1" applyFill="1" applyBorder="1" applyAlignment="1">
      <alignment horizontal="center" vertical="center" wrapText="1"/>
    </xf>
    <xf numFmtId="0" fontId="0" fillId="0" borderId="0" xfId="0" applyAlignment="1">
      <alignment horizontal="center" vertical="center"/>
    </xf>
    <xf numFmtId="2" fontId="6" fillId="2" borderId="12" xfId="0" quotePrefix="1" applyNumberFormat="1" applyFont="1" applyFill="1" applyBorder="1" applyAlignment="1">
      <alignment horizontal="center" vertical="center" wrapText="1"/>
    </xf>
    <xf numFmtId="165" fontId="6" fillId="2" borderId="12" xfId="0" quotePrefix="1" applyNumberFormat="1" applyFont="1" applyFill="1" applyBorder="1" applyAlignment="1">
      <alignment horizontal="center" vertical="center"/>
    </xf>
    <xf numFmtId="164" fontId="6" fillId="2" borderId="12" xfId="0" quotePrefix="1" applyNumberFormat="1" applyFont="1" applyFill="1" applyBorder="1"/>
    <xf numFmtId="0" fontId="0" fillId="0" borderId="0" xfId="0" applyAlignment="1">
      <alignment horizontal="center"/>
    </xf>
    <xf numFmtId="0" fontId="0" fillId="0" borderId="0" xfId="0" applyAlignment="1">
      <alignment horizontal="left" wrapText="1"/>
    </xf>
    <xf numFmtId="0" fontId="0" fillId="0" borderId="0" xfId="0" applyAlignment="1">
      <alignment horizontal="center"/>
    </xf>
    <xf numFmtId="0" fontId="0" fillId="0" borderId="0" xfId="0" applyAlignment="1">
      <alignment horizontal="right"/>
    </xf>
    <xf numFmtId="0" fontId="0" fillId="0" borderId="12" xfId="0" applyBorder="1" applyAlignment="1">
      <alignment horizontal="center"/>
    </xf>
    <xf numFmtId="0" fontId="0" fillId="0" borderId="12" xfId="0" applyFont="1" applyBorder="1" applyAlignment="1">
      <alignment horizontal="center" wrapText="1"/>
    </xf>
    <xf numFmtId="0" fontId="0" fillId="0" borderId="0" xfId="0" applyFont="1"/>
    <xf numFmtId="0" fontId="3" fillId="0" borderId="0" xfId="0" applyFont="1" applyAlignment="1">
      <alignment horizontal="center"/>
    </xf>
    <xf numFmtId="0" fontId="6" fillId="0" borderId="12" xfId="0" quotePrefix="1" applyFont="1" applyFill="1" applyBorder="1" applyAlignment="1">
      <alignment horizontal="center"/>
    </xf>
    <xf numFmtId="0" fontId="6" fillId="0" borderId="0" xfId="0" quotePrefix="1" applyFont="1" applyFill="1" applyBorder="1" applyAlignment="1">
      <alignment horizontal="center"/>
    </xf>
    <xf numFmtId="3" fontId="0" fillId="3" borderId="8" xfId="0" applyNumberFormat="1" applyFill="1" applyBorder="1"/>
    <xf numFmtId="0" fontId="0" fillId="2" borderId="0" xfId="0" quotePrefix="1" applyFill="1"/>
    <xf numFmtId="0" fontId="0" fillId="3" borderId="0" xfId="0" applyFill="1" applyAlignment="1">
      <alignment horizontal="center"/>
    </xf>
    <xf numFmtId="0" fontId="0" fillId="3" borderId="0" xfId="0" applyFill="1"/>
    <xf numFmtId="0" fontId="0" fillId="2" borderId="0" xfId="0" applyFill="1" applyAlignment="1">
      <alignment horizontal="center"/>
    </xf>
    <xf numFmtId="0" fontId="0" fillId="2" borderId="0" xfId="0" applyFill="1"/>
    <xf numFmtId="0" fontId="7" fillId="0" borderId="0" xfId="0" applyFont="1" applyAlignment="1">
      <alignment horizontal="center" vertical="center"/>
    </xf>
    <xf numFmtId="0" fontId="1" fillId="0" borderId="0" xfId="0" applyFont="1" applyAlignment="1">
      <alignment horizontal="left" vertical="center"/>
    </xf>
    <xf numFmtId="1" fontId="0" fillId="2" borderId="0" xfId="0" quotePrefix="1" applyNumberFormat="1" applyFill="1" applyAlignment="1">
      <alignment horizontal="center"/>
    </xf>
    <xf numFmtId="1" fontId="0" fillId="2" borderId="0" xfId="0" applyNumberFormat="1" applyFill="1" applyAlignment="1">
      <alignment horizontal="center"/>
    </xf>
    <xf numFmtId="0" fontId="1" fillId="3" borderId="0" xfId="0" applyFont="1" applyFill="1" applyAlignment="1">
      <alignment horizontal="center" vertical="center"/>
    </xf>
    <xf numFmtId="0" fontId="9" fillId="0" borderId="0" xfId="0" applyFont="1" applyAlignment="1">
      <alignment vertical="center" wrapText="1"/>
    </xf>
    <xf numFmtId="2" fontId="0" fillId="2" borderId="0" xfId="0" applyNumberFormat="1" applyFill="1" applyAlignment="1">
      <alignment horizontal="center"/>
    </xf>
    <xf numFmtId="0" fontId="0" fillId="0" borderId="0" xfId="0" applyAlignment="1">
      <alignment horizontal="left" vertical="center" wrapText="1"/>
    </xf>
    <xf numFmtId="0" fontId="0" fillId="0" borderId="0" xfId="0" applyAlignment="1">
      <alignment horizontal="left" wrapText="1"/>
    </xf>
    <xf numFmtId="0" fontId="0" fillId="0" borderId="0" xfId="0" applyAlignment="1">
      <alignment horizontal="center"/>
    </xf>
    <xf numFmtId="0" fontId="0" fillId="0" borderId="0" xfId="0"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png"/><Relationship Id="rId5" Type="http://schemas.openxmlformats.org/officeDocument/2006/relationships/image" Target="../media/image7.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10</xdr:col>
      <xdr:colOff>434579</xdr:colOff>
      <xdr:row>42</xdr:row>
      <xdr:rowOff>155972</xdr:rowOff>
    </xdr:from>
    <xdr:to>
      <xdr:col>12</xdr:col>
      <xdr:colOff>255984</xdr:colOff>
      <xdr:row>45</xdr:row>
      <xdr:rowOff>162230</xdr:rowOff>
    </xdr:to>
    <xdr:pic>
      <xdr:nvPicPr>
        <xdr:cNvPr id="2" name="Imagen 1">
          <a:extLst>
            <a:ext uri="{FF2B5EF4-FFF2-40B4-BE49-F238E27FC236}">
              <a16:creationId xmlns:a16="http://schemas.microsoft.com/office/drawing/2014/main" id="{02F7C8D2-6570-424D-A409-B31AB145F042}"/>
            </a:ext>
          </a:extLst>
        </xdr:cNvPr>
        <xdr:cNvPicPr>
          <a:picLocks noChangeAspect="1"/>
        </xdr:cNvPicPr>
      </xdr:nvPicPr>
      <xdr:blipFill>
        <a:blip xmlns:r="http://schemas.openxmlformats.org/officeDocument/2006/relationships" r:embed="rId1"/>
        <a:stretch>
          <a:fillRect/>
        </a:stretch>
      </xdr:blipFill>
      <xdr:spPr>
        <a:xfrm>
          <a:off x="7264004" y="9490472"/>
          <a:ext cx="1116805" cy="568233"/>
        </a:xfrm>
        <a:prstGeom prst="rect">
          <a:avLst/>
        </a:prstGeom>
      </xdr:spPr>
    </xdr:pic>
    <xdr:clientData/>
  </xdr:twoCellAnchor>
  <xdr:twoCellAnchor editAs="oneCell">
    <xdr:from>
      <xdr:col>9</xdr:col>
      <xdr:colOff>571501</xdr:colOff>
      <xdr:row>47</xdr:row>
      <xdr:rowOff>0</xdr:rowOff>
    </xdr:from>
    <xdr:to>
      <xdr:col>16</xdr:col>
      <xdr:colOff>619126</xdr:colOff>
      <xdr:row>56</xdr:row>
      <xdr:rowOff>134181</xdr:rowOff>
    </xdr:to>
    <xdr:pic>
      <xdr:nvPicPr>
        <xdr:cNvPr id="3" name="Imagen 2">
          <a:extLst>
            <a:ext uri="{FF2B5EF4-FFF2-40B4-BE49-F238E27FC236}">
              <a16:creationId xmlns:a16="http://schemas.microsoft.com/office/drawing/2014/main" id="{71CBD041-1652-4CEE-AC17-C897603C9E6D}"/>
            </a:ext>
          </a:extLst>
        </xdr:cNvPr>
        <xdr:cNvPicPr>
          <a:picLocks noChangeAspect="1"/>
        </xdr:cNvPicPr>
      </xdr:nvPicPr>
      <xdr:blipFill>
        <a:blip xmlns:r="http://schemas.openxmlformats.org/officeDocument/2006/relationships" r:embed="rId2"/>
        <a:stretch>
          <a:fillRect/>
        </a:stretch>
      </xdr:blipFill>
      <xdr:spPr>
        <a:xfrm>
          <a:off x="6819901" y="10458450"/>
          <a:ext cx="4591050" cy="1762956"/>
        </a:xfrm>
        <a:prstGeom prst="rect">
          <a:avLst/>
        </a:prstGeom>
      </xdr:spPr>
    </xdr:pic>
    <xdr:clientData/>
  </xdr:twoCellAnchor>
  <xdr:twoCellAnchor editAs="oneCell">
    <xdr:from>
      <xdr:col>9</xdr:col>
      <xdr:colOff>402168</xdr:colOff>
      <xdr:row>69</xdr:row>
      <xdr:rowOff>154517</xdr:rowOff>
    </xdr:from>
    <xdr:to>
      <xdr:col>17</xdr:col>
      <xdr:colOff>295275</xdr:colOff>
      <xdr:row>73</xdr:row>
      <xdr:rowOff>44016</xdr:rowOff>
    </xdr:to>
    <xdr:pic>
      <xdr:nvPicPr>
        <xdr:cNvPr id="4" name="Imagen 3">
          <a:extLst>
            <a:ext uri="{FF2B5EF4-FFF2-40B4-BE49-F238E27FC236}">
              <a16:creationId xmlns:a16="http://schemas.microsoft.com/office/drawing/2014/main" id="{31320357-FF48-490D-9332-D8F6E84E3ADE}"/>
            </a:ext>
          </a:extLst>
        </xdr:cNvPr>
        <xdr:cNvPicPr>
          <a:picLocks noChangeAspect="1"/>
        </xdr:cNvPicPr>
      </xdr:nvPicPr>
      <xdr:blipFill>
        <a:blip xmlns:r="http://schemas.openxmlformats.org/officeDocument/2006/relationships" r:embed="rId3"/>
        <a:stretch>
          <a:fillRect/>
        </a:stretch>
      </xdr:blipFill>
      <xdr:spPr>
        <a:xfrm>
          <a:off x="6650568" y="15175442"/>
          <a:ext cx="5084232" cy="794374"/>
        </a:xfrm>
        <a:prstGeom prst="rect">
          <a:avLst/>
        </a:prstGeom>
      </xdr:spPr>
    </xdr:pic>
    <xdr:clientData/>
  </xdr:twoCellAnchor>
  <xdr:twoCellAnchor editAs="oneCell">
    <xdr:from>
      <xdr:col>10</xdr:col>
      <xdr:colOff>333376</xdr:colOff>
      <xdr:row>58</xdr:row>
      <xdr:rowOff>104775</xdr:rowOff>
    </xdr:from>
    <xdr:to>
      <xdr:col>15</xdr:col>
      <xdr:colOff>500592</xdr:colOff>
      <xdr:row>66</xdr:row>
      <xdr:rowOff>252775</xdr:rowOff>
    </xdr:to>
    <xdr:pic>
      <xdr:nvPicPr>
        <xdr:cNvPr id="5" name="Imagen 4">
          <a:extLst>
            <a:ext uri="{FF2B5EF4-FFF2-40B4-BE49-F238E27FC236}">
              <a16:creationId xmlns:a16="http://schemas.microsoft.com/office/drawing/2014/main" id="{D451F779-601A-487A-A9FF-14D1003001FE}"/>
            </a:ext>
          </a:extLst>
        </xdr:cNvPr>
        <xdr:cNvPicPr>
          <a:picLocks noChangeAspect="1"/>
        </xdr:cNvPicPr>
      </xdr:nvPicPr>
      <xdr:blipFill>
        <a:blip xmlns:r="http://schemas.openxmlformats.org/officeDocument/2006/relationships" r:embed="rId4"/>
        <a:stretch>
          <a:fillRect/>
        </a:stretch>
      </xdr:blipFill>
      <xdr:spPr>
        <a:xfrm>
          <a:off x="7162801" y="12553950"/>
          <a:ext cx="3481916" cy="1843450"/>
        </a:xfrm>
        <a:prstGeom prst="rect">
          <a:avLst/>
        </a:prstGeom>
      </xdr:spPr>
    </xdr:pic>
    <xdr:clientData/>
  </xdr:twoCellAnchor>
  <xdr:twoCellAnchor editAs="oneCell">
    <xdr:from>
      <xdr:col>18</xdr:col>
      <xdr:colOff>276225</xdr:colOff>
      <xdr:row>1</xdr:row>
      <xdr:rowOff>85725</xdr:rowOff>
    </xdr:from>
    <xdr:to>
      <xdr:col>26</xdr:col>
      <xdr:colOff>112345</xdr:colOff>
      <xdr:row>30</xdr:row>
      <xdr:rowOff>76200</xdr:rowOff>
    </xdr:to>
    <xdr:pic>
      <xdr:nvPicPr>
        <xdr:cNvPr id="7" name="Imagen 6">
          <a:extLst>
            <a:ext uri="{FF2B5EF4-FFF2-40B4-BE49-F238E27FC236}">
              <a16:creationId xmlns:a16="http://schemas.microsoft.com/office/drawing/2014/main" id="{ABC6B9B2-61F0-440F-8457-B2C34E2BB164}"/>
            </a:ext>
          </a:extLst>
        </xdr:cNvPr>
        <xdr:cNvPicPr>
          <a:picLocks noChangeAspect="1"/>
        </xdr:cNvPicPr>
      </xdr:nvPicPr>
      <xdr:blipFill>
        <a:blip xmlns:r="http://schemas.openxmlformats.org/officeDocument/2006/relationships" r:embed="rId5"/>
        <a:stretch>
          <a:fillRect/>
        </a:stretch>
      </xdr:blipFill>
      <xdr:spPr>
        <a:xfrm>
          <a:off x="12363450" y="276225"/>
          <a:ext cx="5017720" cy="6543675"/>
        </a:xfrm>
        <a:prstGeom prst="rect">
          <a:avLst/>
        </a:prstGeom>
      </xdr:spPr>
    </xdr:pic>
    <xdr:clientData/>
  </xdr:twoCellAnchor>
  <xdr:twoCellAnchor editAs="oneCell">
    <xdr:from>
      <xdr:col>9</xdr:col>
      <xdr:colOff>334416</xdr:colOff>
      <xdr:row>1</xdr:row>
      <xdr:rowOff>0</xdr:rowOff>
    </xdr:from>
    <xdr:to>
      <xdr:col>17</xdr:col>
      <xdr:colOff>457152</xdr:colOff>
      <xdr:row>35</xdr:row>
      <xdr:rowOff>171450</xdr:rowOff>
    </xdr:to>
    <xdr:pic>
      <xdr:nvPicPr>
        <xdr:cNvPr id="8" name="Imagen 7"/>
        <xdr:cNvPicPr>
          <a:picLocks noChangeAspect="1"/>
        </xdr:cNvPicPr>
      </xdr:nvPicPr>
      <xdr:blipFill>
        <a:blip xmlns:r="http://schemas.openxmlformats.org/officeDocument/2006/relationships" r:embed="rId6"/>
        <a:stretch>
          <a:fillRect/>
        </a:stretch>
      </xdr:blipFill>
      <xdr:spPr>
        <a:xfrm>
          <a:off x="6582816" y="190500"/>
          <a:ext cx="5313861" cy="7810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585618</xdr:colOff>
      <xdr:row>42</xdr:row>
      <xdr:rowOff>115151</xdr:rowOff>
    </xdr:from>
    <xdr:to>
      <xdr:col>13</xdr:col>
      <xdr:colOff>330823</xdr:colOff>
      <xdr:row>45</xdr:row>
      <xdr:rowOff>126852</xdr:rowOff>
    </xdr:to>
    <xdr:pic>
      <xdr:nvPicPr>
        <xdr:cNvPr id="2" name="Imagen 1">
          <a:extLst>
            <a:ext uri="{FF2B5EF4-FFF2-40B4-BE49-F238E27FC236}">
              <a16:creationId xmlns:a16="http://schemas.microsoft.com/office/drawing/2014/main" id="{02F7C8D2-6570-424D-A409-B31AB145F042}"/>
            </a:ext>
          </a:extLst>
        </xdr:cNvPr>
        <xdr:cNvPicPr>
          <a:picLocks noChangeAspect="1"/>
        </xdr:cNvPicPr>
      </xdr:nvPicPr>
      <xdr:blipFill>
        <a:blip xmlns:r="http://schemas.openxmlformats.org/officeDocument/2006/relationships" r:embed="rId1"/>
        <a:stretch>
          <a:fillRect/>
        </a:stretch>
      </xdr:blipFill>
      <xdr:spPr>
        <a:xfrm>
          <a:off x="8053218" y="9574837"/>
          <a:ext cx="1127691" cy="577758"/>
        </a:xfrm>
        <a:prstGeom prst="rect">
          <a:avLst/>
        </a:prstGeom>
      </xdr:spPr>
    </xdr:pic>
    <xdr:clientData/>
  </xdr:twoCellAnchor>
  <xdr:twoCellAnchor editAs="oneCell">
    <xdr:from>
      <xdr:col>9</xdr:col>
      <xdr:colOff>206829</xdr:colOff>
      <xdr:row>48</xdr:row>
      <xdr:rowOff>76200</xdr:rowOff>
    </xdr:from>
    <xdr:to>
      <xdr:col>17</xdr:col>
      <xdr:colOff>507678</xdr:colOff>
      <xdr:row>59</xdr:row>
      <xdr:rowOff>54428</xdr:rowOff>
    </xdr:to>
    <xdr:pic>
      <xdr:nvPicPr>
        <xdr:cNvPr id="3" name="Imagen 2">
          <a:extLst>
            <a:ext uri="{FF2B5EF4-FFF2-40B4-BE49-F238E27FC236}">
              <a16:creationId xmlns:a16="http://schemas.microsoft.com/office/drawing/2014/main" id="{71CBD041-1652-4CEE-AC17-C897603C9E6D}"/>
            </a:ext>
          </a:extLst>
        </xdr:cNvPr>
        <xdr:cNvPicPr>
          <a:picLocks noChangeAspect="1"/>
        </xdr:cNvPicPr>
      </xdr:nvPicPr>
      <xdr:blipFill>
        <a:blip xmlns:r="http://schemas.openxmlformats.org/officeDocument/2006/relationships" r:embed="rId2"/>
        <a:stretch>
          <a:fillRect/>
        </a:stretch>
      </xdr:blipFill>
      <xdr:spPr>
        <a:xfrm>
          <a:off x="6444343" y="10853057"/>
          <a:ext cx="5525992" cy="2013857"/>
        </a:xfrm>
        <a:prstGeom prst="rect">
          <a:avLst/>
        </a:prstGeom>
      </xdr:spPr>
    </xdr:pic>
    <xdr:clientData/>
  </xdr:twoCellAnchor>
  <xdr:twoCellAnchor editAs="oneCell">
    <xdr:from>
      <xdr:col>10</xdr:col>
      <xdr:colOff>140911</xdr:colOff>
      <xdr:row>72</xdr:row>
      <xdr:rowOff>86481</xdr:rowOff>
    </xdr:from>
    <xdr:to>
      <xdr:col>16</xdr:col>
      <xdr:colOff>642258</xdr:colOff>
      <xdr:row>76</xdr:row>
      <xdr:rowOff>58541</xdr:rowOff>
    </xdr:to>
    <xdr:pic>
      <xdr:nvPicPr>
        <xdr:cNvPr id="4" name="Imagen 3">
          <a:extLst>
            <a:ext uri="{FF2B5EF4-FFF2-40B4-BE49-F238E27FC236}">
              <a16:creationId xmlns:a16="http://schemas.microsoft.com/office/drawing/2014/main" id="{31320357-FF48-490D-9332-D8F6E84E3ADE}"/>
            </a:ext>
          </a:extLst>
        </xdr:cNvPr>
        <xdr:cNvPicPr>
          <a:picLocks noChangeAspect="1"/>
        </xdr:cNvPicPr>
      </xdr:nvPicPr>
      <xdr:blipFill>
        <a:blip xmlns:r="http://schemas.openxmlformats.org/officeDocument/2006/relationships" r:embed="rId3"/>
        <a:stretch>
          <a:fillRect/>
        </a:stretch>
      </xdr:blipFill>
      <xdr:spPr>
        <a:xfrm>
          <a:off x="6955368" y="15925195"/>
          <a:ext cx="4496404" cy="712289"/>
        </a:xfrm>
        <a:prstGeom prst="rect">
          <a:avLst/>
        </a:prstGeom>
      </xdr:spPr>
    </xdr:pic>
    <xdr:clientData/>
  </xdr:twoCellAnchor>
  <xdr:twoCellAnchor editAs="oneCell">
    <xdr:from>
      <xdr:col>10</xdr:col>
      <xdr:colOff>457201</xdr:colOff>
      <xdr:row>59</xdr:row>
      <xdr:rowOff>370114</xdr:rowOff>
    </xdr:from>
    <xdr:to>
      <xdr:col>15</xdr:col>
      <xdr:colOff>624418</xdr:colOff>
      <xdr:row>68</xdr:row>
      <xdr:rowOff>142558</xdr:rowOff>
    </xdr:to>
    <xdr:pic>
      <xdr:nvPicPr>
        <xdr:cNvPr id="5" name="Imagen 4">
          <a:extLst>
            <a:ext uri="{FF2B5EF4-FFF2-40B4-BE49-F238E27FC236}">
              <a16:creationId xmlns:a16="http://schemas.microsoft.com/office/drawing/2014/main" id="{D451F779-601A-487A-A9FF-14D1003001FE}"/>
            </a:ext>
          </a:extLst>
        </xdr:cNvPr>
        <xdr:cNvPicPr>
          <a:picLocks noChangeAspect="1"/>
        </xdr:cNvPicPr>
      </xdr:nvPicPr>
      <xdr:blipFill>
        <a:blip xmlns:r="http://schemas.openxmlformats.org/officeDocument/2006/relationships" r:embed="rId4"/>
        <a:stretch>
          <a:fillRect/>
        </a:stretch>
      </xdr:blipFill>
      <xdr:spPr>
        <a:xfrm>
          <a:off x="7271658" y="13182600"/>
          <a:ext cx="3509131" cy="1884272"/>
        </a:xfrm>
        <a:prstGeom prst="rect">
          <a:avLst/>
        </a:prstGeom>
      </xdr:spPr>
    </xdr:pic>
    <xdr:clientData/>
  </xdr:twoCellAnchor>
  <xdr:twoCellAnchor editAs="oneCell">
    <xdr:from>
      <xdr:col>18</xdr:col>
      <xdr:colOff>544286</xdr:colOff>
      <xdr:row>2</xdr:row>
      <xdr:rowOff>21771</xdr:rowOff>
    </xdr:from>
    <xdr:to>
      <xdr:col>26</xdr:col>
      <xdr:colOff>522515</xdr:colOff>
      <xdr:row>32</xdr:row>
      <xdr:rowOff>35382</xdr:rowOff>
    </xdr:to>
    <xdr:pic>
      <xdr:nvPicPr>
        <xdr:cNvPr id="7" name="Imagen 6">
          <a:extLst>
            <a:ext uri="{FF2B5EF4-FFF2-40B4-BE49-F238E27FC236}">
              <a16:creationId xmlns:a16="http://schemas.microsoft.com/office/drawing/2014/main" id="{ABC6B9B2-61F0-440F-8457-B2C34E2BB164}"/>
            </a:ext>
          </a:extLst>
        </xdr:cNvPr>
        <xdr:cNvPicPr>
          <a:picLocks noChangeAspect="1"/>
        </xdr:cNvPicPr>
      </xdr:nvPicPr>
      <xdr:blipFill>
        <a:blip xmlns:r="http://schemas.openxmlformats.org/officeDocument/2006/relationships" r:embed="rId5"/>
        <a:stretch>
          <a:fillRect/>
        </a:stretch>
      </xdr:blipFill>
      <xdr:spPr>
        <a:xfrm>
          <a:off x="12660086" y="391885"/>
          <a:ext cx="5203372" cy="6849840"/>
        </a:xfrm>
        <a:prstGeom prst="rect">
          <a:avLst/>
        </a:prstGeom>
      </xdr:spPr>
    </xdr:pic>
    <xdr:clientData/>
  </xdr:twoCellAnchor>
  <xdr:twoCellAnchor editAs="oneCell">
    <xdr:from>
      <xdr:col>9</xdr:col>
      <xdr:colOff>359226</xdr:colOff>
      <xdr:row>1</xdr:row>
      <xdr:rowOff>119743</xdr:rowOff>
    </xdr:from>
    <xdr:to>
      <xdr:col>17</xdr:col>
      <xdr:colOff>447944</xdr:colOff>
      <xdr:row>35</xdr:row>
      <xdr:rowOff>168729</xdr:rowOff>
    </xdr:to>
    <xdr:pic>
      <xdr:nvPicPr>
        <xdr:cNvPr id="8" name="Imagen 7"/>
        <xdr:cNvPicPr>
          <a:picLocks noChangeAspect="1"/>
        </xdr:cNvPicPr>
      </xdr:nvPicPr>
      <xdr:blipFill>
        <a:blip xmlns:r="http://schemas.openxmlformats.org/officeDocument/2006/relationships" r:embed="rId6"/>
        <a:stretch>
          <a:fillRect/>
        </a:stretch>
      </xdr:blipFill>
      <xdr:spPr>
        <a:xfrm>
          <a:off x="6596740" y="304800"/>
          <a:ext cx="5313861" cy="7810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139304</xdr:colOff>
      <xdr:row>40</xdr:row>
      <xdr:rowOff>146447</xdr:rowOff>
    </xdr:from>
    <xdr:to>
      <xdr:col>17</xdr:col>
      <xdr:colOff>617935</xdr:colOff>
      <xdr:row>43</xdr:row>
      <xdr:rowOff>169034</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0935892" y="7999810"/>
          <a:ext cx="1135856" cy="565512"/>
        </a:xfrm>
        <a:prstGeom prst="rect">
          <a:avLst/>
        </a:prstGeom>
      </xdr:spPr>
    </xdr:pic>
    <xdr:clientData/>
  </xdr:twoCellAnchor>
  <xdr:twoCellAnchor editAs="oneCell">
    <xdr:from>
      <xdr:col>14</xdr:col>
      <xdr:colOff>0</xdr:colOff>
      <xdr:row>45</xdr:row>
      <xdr:rowOff>0</xdr:rowOff>
    </xdr:from>
    <xdr:to>
      <xdr:col>23</xdr:col>
      <xdr:colOff>21167</xdr:colOff>
      <xdr:row>57</xdr:row>
      <xdr:rowOff>49018</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8837083" y="9154583"/>
          <a:ext cx="5545667" cy="2335018"/>
        </a:xfrm>
        <a:prstGeom prst="rect">
          <a:avLst/>
        </a:prstGeom>
      </xdr:spPr>
    </xdr:pic>
    <xdr:clientData/>
  </xdr:twoCellAnchor>
  <xdr:twoCellAnchor editAs="oneCell">
    <xdr:from>
      <xdr:col>14</xdr:col>
      <xdr:colOff>21168</xdr:colOff>
      <xdr:row>71</xdr:row>
      <xdr:rowOff>21167</xdr:rowOff>
    </xdr:from>
    <xdr:to>
      <xdr:col>23</xdr:col>
      <xdr:colOff>21168</xdr:colOff>
      <xdr:row>76</xdr:row>
      <xdr:rowOff>27078</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stretch>
          <a:fillRect/>
        </a:stretch>
      </xdr:blipFill>
      <xdr:spPr>
        <a:xfrm>
          <a:off x="8858251" y="14128750"/>
          <a:ext cx="5524500" cy="958411"/>
        </a:xfrm>
        <a:prstGeom prst="rect">
          <a:avLst/>
        </a:prstGeom>
      </xdr:spPr>
    </xdr:pic>
    <xdr:clientData/>
  </xdr:twoCellAnchor>
  <xdr:twoCellAnchor editAs="oneCell">
    <xdr:from>
      <xdr:col>14</xdr:col>
      <xdr:colOff>1</xdr:colOff>
      <xdr:row>59</xdr:row>
      <xdr:rowOff>0</xdr:rowOff>
    </xdr:from>
    <xdr:to>
      <xdr:col>19</xdr:col>
      <xdr:colOff>243417</xdr:colOff>
      <xdr:row>69</xdr:row>
      <xdr:rowOff>33701</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837084" y="11821583"/>
          <a:ext cx="3312583" cy="1938701"/>
        </a:xfrm>
        <a:prstGeom prst="rect">
          <a:avLst/>
        </a:prstGeom>
      </xdr:spPr>
    </xdr:pic>
    <xdr:clientData/>
  </xdr:twoCellAnchor>
  <xdr:twoCellAnchor editAs="oneCell">
    <xdr:from>
      <xdr:col>14</xdr:col>
      <xdr:colOff>0</xdr:colOff>
      <xdr:row>1</xdr:row>
      <xdr:rowOff>0</xdr:rowOff>
    </xdr:from>
    <xdr:to>
      <xdr:col>22</xdr:col>
      <xdr:colOff>109625</xdr:colOff>
      <xdr:row>39</xdr:row>
      <xdr:rowOff>38100</xdr:rowOff>
    </xdr:to>
    <xdr:pic>
      <xdr:nvPicPr>
        <xdr:cNvPr id="8" name="Imagen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5"/>
        <a:stretch>
          <a:fillRect/>
        </a:stretch>
      </xdr:blipFill>
      <xdr:spPr>
        <a:xfrm>
          <a:off x="8782050" y="190500"/>
          <a:ext cx="4986425" cy="7858125"/>
        </a:xfrm>
        <a:prstGeom prst="rect">
          <a:avLst/>
        </a:prstGeom>
      </xdr:spPr>
    </xdr:pic>
    <xdr:clientData/>
  </xdr:twoCellAnchor>
  <xdr:twoCellAnchor editAs="oneCell">
    <xdr:from>
      <xdr:col>24</xdr:col>
      <xdr:colOff>0</xdr:colOff>
      <xdr:row>1</xdr:row>
      <xdr:rowOff>0</xdr:rowOff>
    </xdr:from>
    <xdr:to>
      <xdr:col>32</xdr:col>
      <xdr:colOff>552450</xdr:colOff>
      <xdr:row>38</xdr:row>
      <xdr:rowOff>167549</xdr:rowOff>
    </xdr:to>
    <xdr:pic>
      <xdr:nvPicPr>
        <xdr:cNvPr id="9" name="Imagen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6"/>
        <a:stretch>
          <a:fillRect/>
        </a:stretch>
      </xdr:blipFill>
      <xdr:spPr>
        <a:xfrm>
          <a:off x="14878050" y="190500"/>
          <a:ext cx="5429250" cy="779707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4"/>
  <sheetViews>
    <sheetView view="pageLayout" zoomScale="40" zoomScaleNormal="100" zoomScalePageLayoutView="40" workbookViewId="0">
      <selection activeCell="K79" sqref="K79"/>
    </sheetView>
  </sheetViews>
  <sheetFormatPr baseColWidth="10" defaultColWidth="9.1015625" defaultRowHeight="14.4" x14ac:dyDescent="0.55000000000000004"/>
  <cols>
    <col min="1" max="1" width="5.20703125" style="33" customWidth="1"/>
    <col min="2" max="2" width="10.68359375" customWidth="1"/>
    <col min="3" max="3" width="6.3125" customWidth="1"/>
    <col min="4" max="4" width="7.7890625" customWidth="1"/>
    <col min="5" max="5" width="7.3125" customWidth="1"/>
    <col min="6" max="6" width="13" customWidth="1"/>
    <col min="7" max="7" width="17.3125" customWidth="1"/>
    <col min="8" max="8" width="14.20703125" customWidth="1"/>
    <col min="9" max="9" width="5.41796875" customWidth="1"/>
    <col min="10" max="10" width="8.1015625" customWidth="1"/>
    <col min="13" max="13" width="10.1015625" bestFit="1" customWidth="1"/>
  </cols>
  <sheetData>
    <row r="1" spans="1:14" ht="14.7" thickBot="1" x14ac:dyDescent="0.6">
      <c r="A1" s="33" t="s">
        <v>153</v>
      </c>
      <c r="B1" s="32" t="s">
        <v>154</v>
      </c>
      <c r="C1" s="32" t="s">
        <v>155</v>
      </c>
      <c r="D1" s="32" t="s">
        <v>156</v>
      </c>
      <c r="E1" s="32" t="s">
        <v>157</v>
      </c>
      <c r="F1" s="32" t="s">
        <v>158</v>
      </c>
      <c r="G1" s="32" t="s">
        <v>159</v>
      </c>
      <c r="H1" s="32" t="s">
        <v>160</v>
      </c>
      <c r="I1" s="32" t="s">
        <v>161</v>
      </c>
      <c r="J1" s="32" t="s">
        <v>162</v>
      </c>
    </row>
    <row r="2" spans="1:14" ht="14.7" thickBot="1" x14ac:dyDescent="0.6">
      <c r="A2" s="33">
        <v>2</v>
      </c>
      <c r="B2" s="34" t="s">
        <v>163</v>
      </c>
      <c r="C2" s="35" t="s">
        <v>2</v>
      </c>
      <c r="D2" s="35"/>
      <c r="E2" s="35"/>
      <c r="F2" s="35"/>
      <c r="G2" s="35"/>
      <c r="H2" s="36"/>
    </row>
    <row r="3" spans="1:14" x14ac:dyDescent="0.55000000000000004">
      <c r="A3" s="33">
        <v>3</v>
      </c>
    </row>
    <row r="4" spans="1:14" x14ac:dyDescent="0.55000000000000004">
      <c r="A4" s="33">
        <v>4</v>
      </c>
      <c r="B4" t="s">
        <v>131</v>
      </c>
      <c r="C4" s="64" t="s">
        <v>233</v>
      </c>
      <c r="E4" t="s">
        <v>132</v>
      </c>
      <c r="F4" s="67"/>
      <c r="G4" s="4" t="s">
        <v>133</v>
      </c>
      <c r="H4" s="68"/>
      <c r="K4" s="8"/>
    </row>
    <row r="5" spans="1:14" x14ac:dyDescent="0.55000000000000004">
      <c r="A5" s="33">
        <v>5</v>
      </c>
      <c r="K5" s="8"/>
    </row>
    <row r="6" spans="1:14" ht="48" customHeight="1" x14ac:dyDescent="0.55000000000000004">
      <c r="A6" s="33">
        <v>6</v>
      </c>
      <c r="B6" s="76" t="s">
        <v>3</v>
      </c>
      <c r="C6" s="76"/>
      <c r="D6" s="76"/>
      <c r="E6" s="76"/>
      <c r="F6" s="76"/>
      <c r="G6" s="76"/>
      <c r="H6" s="76"/>
      <c r="I6" s="28"/>
      <c r="J6" s="28"/>
      <c r="K6" s="28"/>
      <c r="L6" s="28"/>
      <c r="M6" s="28"/>
      <c r="N6" s="28"/>
    </row>
    <row r="7" spans="1:14" ht="51" customHeight="1" x14ac:dyDescent="0.55000000000000004">
      <c r="A7" s="33">
        <v>7</v>
      </c>
      <c r="B7" s="76" t="s">
        <v>4</v>
      </c>
      <c r="C7" s="76"/>
      <c r="D7" s="76"/>
      <c r="E7" s="76"/>
      <c r="F7" s="76"/>
      <c r="G7" s="76"/>
      <c r="H7" s="76"/>
      <c r="I7" s="28"/>
      <c r="J7" s="28"/>
      <c r="K7" s="28"/>
      <c r="L7" s="28"/>
      <c r="M7" s="28"/>
      <c r="N7" s="28"/>
    </row>
    <row r="8" spans="1:14" ht="45.6" customHeight="1" x14ac:dyDescent="0.55000000000000004">
      <c r="A8" s="33">
        <v>8</v>
      </c>
      <c r="B8" s="76" t="s">
        <v>141</v>
      </c>
      <c r="C8" s="76"/>
      <c r="D8" s="76"/>
      <c r="E8" s="76"/>
      <c r="F8" s="76"/>
      <c r="G8" s="76"/>
      <c r="H8" s="76"/>
      <c r="I8" s="28"/>
      <c r="J8" s="28"/>
      <c r="K8" s="28"/>
      <c r="L8" s="28"/>
      <c r="M8" s="28"/>
      <c r="N8" s="28"/>
    </row>
    <row r="9" spans="1:14" x14ac:dyDescent="0.55000000000000004">
      <c r="A9" s="33">
        <v>9</v>
      </c>
    </row>
    <row r="10" spans="1:14" x14ac:dyDescent="0.55000000000000004">
      <c r="A10" s="33">
        <v>10</v>
      </c>
      <c r="C10" s="24" t="s">
        <v>19</v>
      </c>
      <c r="D10" s="63"/>
    </row>
    <row r="11" spans="1:14" x14ac:dyDescent="0.55000000000000004">
      <c r="A11" s="33">
        <v>11</v>
      </c>
      <c r="C11" s="18" t="s">
        <v>134</v>
      </c>
      <c r="D11" s="37" t="s">
        <v>164</v>
      </c>
    </row>
    <row r="12" spans="1:14" x14ac:dyDescent="0.55000000000000004">
      <c r="A12" s="33">
        <v>12</v>
      </c>
      <c r="C12" s="19" t="s">
        <v>135</v>
      </c>
      <c r="D12" s="37" t="s">
        <v>165</v>
      </c>
    </row>
    <row r="13" spans="1:14" x14ac:dyDescent="0.55000000000000004">
      <c r="A13" s="33">
        <v>13</v>
      </c>
      <c r="C13" s="19" t="s">
        <v>136</v>
      </c>
      <c r="D13" s="37" t="s">
        <v>166</v>
      </c>
    </row>
    <row r="14" spans="1:14" x14ac:dyDescent="0.55000000000000004">
      <c r="A14" s="33">
        <v>14</v>
      </c>
      <c r="C14" s="19" t="s">
        <v>87</v>
      </c>
      <c r="D14" s="37" t="s">
        <v>167</v>
      </c>
    </row>
    <row r="15" spans="1:14" x14ac:dyDescent="0.55000000000000004">
      <c r="A15" s="33">
        <v>15</v>
      </c>
      <c r="C15" s="19" t="s">
        <v>137</v>
      </c>
      <c r="D15" s="37" t="s">
        <v>168</v>
      </c>
    </row>
    <row r="16" spans="1:14" x14ac:dyDescent="0.55000000000000004">
      <c r="A16" s="33">
        <v>16</v>
      </c>
      <c r="C16" s="19" t="s">
        <v>138</v>
      </c>
      <c r="D16" s="37" t="s">
        <v>169</v>
      </c>
    </row>
    <row r="17" spans="1:13" x14ac:dyDescent="0.55000000000000004">
      <c r="A17" s="33">
        <v>17</v>
      </c>
      <c r="C17" s="19" t="s">
        <v>139</v>
      </c>
      <c r="D17" s="37" t="s">
        <v>170</v>
      </c>
    </row>
    <row r="18" spans="1:13" x14ac:dyDescent="0.55000000000000004">
      <c r="A18" s="33">
        <v>18</v>
      </c>
      <c r="C18" s="20" t="s">
        <v>140</v>
      </c>
      <c r="D18" s="37" t="s">
        <v>171</v>
      </c>
      <c r="H18" s="4"/>
      <c r="I18" s="3"/>
      <c r="J18" s="3"/>
      <c r="L18" s="3"/>
      <c r="M18" s="3"/>
    </row>
    <row r="19" spans="1:13" x14ac:dyDescent="0.55000000000000004">
      <c r="A19" s="33">
        <v>19</v>
      </c>
      <c r="H19" s="4"/>
      <c r="I19" s="3"/>
      <c r="J19" s="3"/>
      <c r="L19" s="3"/>
      <c r="M19" s="3"/>
    </row>
    <row r="20" spans="1:13" x14ac:dyDescent="0.55000000000000004">
      <c r="A20" s="33">
        <v>20</v>
      </c>
      <c r="B20" s="38" t="s">
        <v>142</v>
      </c>
      <c r="C20" s="38"/>
      <c r="D20" s="38" t="s">
        <v>143</v>
      </c>
      <c r="E20" s="38"/>
      <c r="F20" s="38"/>
      <c r="G20" s="37" t="s">
        <v>172</v>
      </c>
      <c r="H20" s="3" t="s">
        <v>22</v>
      </c>
      <c r="L20" s="3"/>
      <c r="M20" s="3"/>
    </row>
    <row r="21" spans="1:13" x14ac:dyDescent="0.55000000000000004">
      <c r="A21" s="33">
        <v>21</v>
      </c>
      <c r="B21" s="38"/>
      <c r="C21" s="38"/>
      <c r="D21" s="38"/>
      <c r="E21" s="38"/>
      <c r="F21" s="38"/>
      <c r="G21" s="62"/>
      <c r="H21" s="3"/>
      <c r="L21" s="3"/>
      <c r="M21" s="3"/>
    </row>
    <row r="22" spans="1:13" x14ac:dyDescent="0.55000000000000004">
      <c r="A22" s="33">
        <v>22</v>
      </c>
      <c r="B22" s="38" t="s">
        <v>5</v>
      </c>
      <c r="C22" s="38"/>
      <c r="D22" s="38" t="s">
        <v>21</v>
      </c>
      <c r="E22" s="38"/>
      <c r="F22" s="38"/>
      <c r="G22" s="37" t="s">
        <v>173</v>
      </c>
      <c r="H22" s="3" t="s">
        <v>30</v>
      </c>
      <c r="L22" s="3"/>
      <c r="M22" s="3"/>
    </row>
    <row r="23" spans="1:13" x14ac:dyDescent="0.55000000000000004">
      <c r="A23" s="33">
        <v>23</v>
      </c>
      <c r="B23" s="38" t="s">
        <v>6</v>
      </c>
      <c r="C23" s="38"/>
      <c r="D23" s="38" t="s">
        <v>25</v>
      </c>
      <c r="E23" s="38"/>
      <c r="F23" s="38"/>
      <c r="G23" s="37" t="s">
        <v>174</v>
      </c>
      <c r="H23" s="3" t="s">
        <v>31</v>
      </c>
      <c r="L23" s="3"/>
      <c r="M23" s="3"/>
    </row>
    <row r="24" spans="1:13" x14ac:dyDescent="0.55000000000000004">
      <c r="A24" s="33">
        <v>24</v>
      </c>
      <c r="B24" s="38" t="s">
        <v>7</v>
      </c>
      <c r="C24" s="38"/>
      <c r="D24" s="38" t="s">
        <v>26</v>
      </c>
      <c r="E24" s="38"/>
      <c r="F24" s="38"/>
      <c r="G24" s="37" t="s">
        <v>175</v>
      </c>
      <c r="H24" s="3" t="s">
        <v>32</v>
      </c>
      <c r="L24" s="3"/>
      <c r="M24" s="3"/>
    </row>
    <row r="25" spans="1:13" x14ac:dyDescent="0.55000000000000004">
      <c r="A25" s="33">
        <v>25</v>
      </c>
      <c r="B25" s="38" t="s">
        <v>8</v>
      </c>
      <c r="C25" s="38"/>
      <c r="D25" s="39" t="s">
        <v>177</v>
      </c>
      <c r="E25" s="38"/>
      <c r="F25" s="38"/>
      <c r="G25" s="37" t="s">
        <v>176</v>
      </c>
      <c r="H25" s="3" t="s">
        <v>33</v>
      </c>
      <c r="L25" s="3"/>
      <c r="M25" s="3"/>
    </row>
    <row r="26" spans="1:13" x14ac:dyDescent="0.55000000000000004">
      <c r="A26" s="33">
        <v>26</v>
      </c>
      <c r="B26" s="38" t="s">
        <v>20</v>
      </c>
      <c r="C26" s="38"/>
      <c r="D26" s="38"/>
      <c r="E26" s="38"/>
      <c r="F26" s="38"/>
      <c r="L26" s="3"/>
      <c r="M26" s="3"/>
    </row>
    <row r="27" spans="1:13" x14ac:dyDescent="0.55000000000000004">
      <c r="A27" s="33">
        <v>27</v>
      </c>
      <c r="F27" s="4" t="s">
        <v>28</v>
      </c>
      <c r="G27" s="65">
        <v>301</v>
      </c>
      <c r="H27" s="3" t="s">
        <v>34</v>
      </c>
      <c r="L27" s="3"/>
      <c r="M27" s="3"/>
    </row>
    <row r="28" spans="1:13" x14ac:dyDescent="0.55000000000000004">
      <c r="A28" s="33">
        <v>28</v>
      </c>
      <c r="H28" s="4"/>
      <c r="I28" s="3"/>
      <c r="J28" s="3"/>
      <c r="L28" s="3"/>
      <c r="M28" s="3"/>
    </row>
    <row r="29" spans="1:13" x14ac:dyDescent="0.55000000000000004">
      <c r="A29" s="33">
        <v>29</v>
      </c>
      <c r="B29" s="2" t="s">
        <v>9</v>
      </c>
    </row>
    <row r="30" spans="1:13" x14ac:dyDescent="0.55000000000000004">
      <c r="A30" s="33">
        <v>30</v>
      </c>
      <c r="B30" s="7" t="s">
        <v>45</v>
      </c>
      <c r="C30" t="s">
        <v>234</v>
      </c>
    </row>
    <row r="31" spans="1:13" x14ac:dyDescent="0.55000000000000004">
      <c r="A31" s="33">
        <v>31</v>
      </c>
      <c r="B31" s="7" t="s">
        <v>35</v>
      </c>
      <c r="C31" t="s">
        <v>11</v>
      </c>
    </row>
    <row r="32" spans="1:13" x14ac:dyDescent="0.55000000000000004">
      <c r="A32" s="33">
        <v>32</v>
      </c>
      <c r="B32" s="7" t="s">
        <v>36</v>
      </c>
      <c r="C32" t="s">
        <v>12</v>
      </c>
    </row>
    <row r="33" spans="1:10" x14ac:dyDescent="0.55000000000000004">
      <c r="A33" s="33">
        <v>33</v>
      </c>
      <c r="B33" s="7" t="s">
        <v>37</v>
      </c>
      <c r="C33" t="s">
        <v>13</v>
      </c>
    </row>
    <row r="34" spans="1:10" x14ac:dyDescent="0.55000000000000004">
      <c r="A34" s="33">
        <v>34</v>
      </c>
      <c r="B34" s="7" t="s">
        <v>39</v>
      </c>
      <c r="C34" t="s">
        <v>14</v>
      </c>
    </row>
    <row r="35" spans="1:10" ht="28.8" x14ac:dyDescent="0.55000000000000004">
      <c r="A35" s="33">
        <v>35</v>
      </c>
      <c r="B35" s="42" t="s">
        <v>151</v>
      </c>
      <c r="C35" s="2" t="s">
        <v>15</v>
      </c>
    </row>
    <row r="36" spans="1:10" x14ac:dyDescent="0.55000000000000004">
      <c r="A36" s="33">
        <v>36</v>
      </c>
      <c r="B36" s="7" t="s">
        <v>41</v>
      </c>
      <c r="C36" t="s">
        <v>16</v>
      </c>
    </row>
    <row r="37" spans="1:10" x14ac:dyDescent="0.55000000000000004">
      <c r="A37" s="33">
        <v>37</v>
      </c>
      <c r="B37" s="7" t="s">
        <v>152</v>
      </c>
      <c r="C37" t="s">
        <v>17</v>
      </c>
    </row>
    <row r="38" spans="1:10" x14ac:dyDescent="0.55000000000000004">
      <c r="A38" s="33">
        <v>38</v>
      </c>
      <c r="B38" s="7" t="s">
        <v>44</v>
      </c>
      <c r="C38" t="s">
        <v>144</v>
      </c>
    </row>
    <row r="39" spans="1:10" x14ac:dyDescent="0.55000000000000004">
      <c r="A39" s="33">
        <v>39</v>
      </c>
      <c r="B39" s="7" t="s">
        <v>127</v>
      </c>
      <c r="C39" t="s">
        <v>145</v>
      </c>
    </row>
    <row r="40" spans="1:10" ht="30" customHeight="1" x14ac:dyDescent="0.55000000000000004">
      <c r="A40" s="33">
        <v>40</v>
      </c>
      <c r="B40" s="77" t="s">
        <v>18</v>
      </c>
      <c r="C40" s="77"/>
      <c r="D40" s="77"/>
      <c r="E40" s="77"/>
      <c r="F40" s="77"/>
      <c r="G40" s="77"/>
      <c r="H40" s="77"/>
      <c r="I40" s="30"/>
      <c r="J40" s="30"/>
    </row>
    <row r="41" spans="1:10" ht="15.6" customHeight="1" x14ac:dyDescent="0.55000000000000004">
      <c r="A41" s="33">
        <v>41</v>
      </c>
      <c r="B41" s="29"/>
      <c r="C41" s="29"/>
      <c r="D41" s="29"/>
      <c r="E41" s="29"/>
      <c r="F41" s="29"/>
      <c r="G41" s="29"/>
      <c r="H41" s="29"/>
      <c r="I41" s="29"/>
      <c r="J41" s="29"/>
    </row>
    <row r="42" spans="1:10" ht="15.6" customHeight="1" x14ac:dyDescent="0.55000000000000004">
      <c r="A42" s="33">
        <v>42</v>
      </c>
      <c r="B42" s="32" t="s">
        <v>154</v>
      </c>
      <c r="C42" s="32" t="s">
        <v>155</v>
      </c>
      <c r="D42" s="32" t="s">
        <v>156</v>
      </c>
      <c r="E42" s="32" t="s">
        <v>157</v>
      </c>
      <c r="F42" s="32" t="s">
        <v>158</v>
      </c>
      <c r="G42" s="32" t="s">
        <v>159</v>
      </c>
      <c r="H42" s="32" t="s">
        <v>160</v>
      </c>
      <c r="I42" s="32" t="s">
        <v>161</v>
      </c>
      <c r="J42" s="32" t="s">
        <v>162</v>
      </c>
    </row>
    <row r="43" spans="1:10" ht="15.6" customHeight="1" x14ac:dyDescent="0.55000000000000004">
      <c r="A43" s="33">
        <v>43</v>
      </c>
      <c r="B43" s="29"/>
      <c r="C43" s="29"/>
      <c r="D43" s="29"/>
      <c r="E43" s="29"/>
      <c r="F43" s="29"/>
      <c r="G43" s="29"/>
      <c r="H43" s="29"/>
      <c r="I43" s="29"/>
      <c r="J43" s="29"/>
    </row>
    <row r="44" spans="1:10" x14ac:dyDescent="0.55000000000000004">
      <c r="A44" s="33">
        <v>44</v>
      </c>
      <c r="B44" s="7" t="s">
        <v>46</v>
      </c>
      <c r="D44" t="s">
        <v>47</v>
      </c>
      <c r="E44" s="4" t="s">
        <v>48</v>
      </c>
      <c r="F44" s="65">
        <v>0.98</v>
      </c>
      <c r="G44" t="s">
        <v>49</v>
      </c>
    </row>
    <row r="45" spans="1:10" x14ac:dyDescent="0.55000000000000004">
      <c r="A45" s="33">
        <v>45</v>
      </c>
      <c r="D45" t="s">
        <v>255</v>
      </c>
      <c r="E45" s="4" t="s">
        <v>52</v>
      </c>
      <c r="F45" s="65">
        <v>0.98</v>
      </c>
      <c r="G45" t="s">
        <v>49</v>
      </c>
    </row>
    <row r="46" spans="1:10" ht="30" customHeight="1" x14ac:dyDescent="0.55000000000000004">
      <c r="A46" s="33">
        <v>46</v>
      </c>
      <c r="D46" t="s">
        <v>50</v>
      </c>
      <c r="E46" s="4" t="s">
        <v>51</v>
      </c>
      <c r="F46" s="45" t="s">
        <v>235</v>
      </c>
    </row>
    <row r="47" spans="1:10" x14ac:dyDescent="0.55000000000000004">
      <c r="A47" s="33">
        <v>47</v>
      </c>
      <c r="E47" s="4"/>
      <c r="F47" s="3"/>
    </row>
    <row r="48" spans="1:10" x14ac:dyDescent="0.55000000000000004">
      <c r="A48" s="33">
        <v>48</v>
      </c>
      <c r="D48" t="s">
        <v>54</v>
      </c>
      <c r="F48" s="10" t="s">
        <v>59</v>
      </c>
      <c r="G48" s="3" t="s">
        <v>60</v>
      </c>
      <c r="H48" s="40" t="s">
        <v>237</v>
      </c>
    </row>
    <row r="49" spans="1:27" x14ac:dyDescent="0.55000000000000004">
      <c r="A49" s="33">
        <v>49</v>
      </c>
      <c r="B49" s="7" t="s">
        <v>55</v>
      </c>
      <c r="D49" s="9" t="s">
        <v>56</v>
      </c>
      <c r="E49" s="4" t="s">
        <v>57</v>
      </c>
      <c r="F49" s="41" t="s">
        <v>238</v>
      </c>
      <c r="G49" s="7" t="s">
        <v>22</v>
      </c>
    </row>
    <row r="50" spans="1:27" x14ac:dyDescent="0.55000000000000004">
      <c r="A50" s="33">
        <v>50</v>
      </c>
      <c r="C50" t="s">
        <v>58</v>
      </c>
      <c r="E50" s="66" t="s">
        <v>65</v>
      </c>
      <c r="G50" t="s">
        <v>68</v>
      </c>
      <c r="H50" s="7"/>
    </row>
    <row r="51" spans="1:27" x14ac:dyDescent="0.55000000000000004">
      <c r="A51" s="33">
        <v>51</v>
      </c>
      <c r="C51" s="7"/>
      <c r="E51" s="9"/>
      <c r="F51" s="4"/>
      <c r="G51" s="13"/>
      <c r="H51" s="7"/>
    </row>
    <row r="52" spans="1:27" x14ac:dyDescent="0.55000000000000004">
      <c r="A52" s="33">
        <v>52</v>
      </c>
      <c r="B52" s="7" t="s">
        <v>61</v>
      </c>
      <c r="D52" s="9" t="s">
        <v>62</v>
      </c>
      <c r="E52" s="4" t="s">
        <v>63</v>
      </c>
      <c r="F52" s="40" t="s">
        <v>181</v>
      </c>
      <c r="G52" s="7" t="s">
        <v>22</v>
      </c>
      <c r="H52" s="7"/>
    </row>
    <row r="53" spans="1:27" x14ac:dyDescent="0.55000000000000004">
      <c r="A53" s="33">
        <v>53</v>
      </c>
      <c r="C53" t="s">
        <v>58</v>
      </c>
      <c r="E53" s="66" t="s">
        <v>64</v>
      </c>
      <c r="G53" t="s">
        <v>68</v>
      </c>
    </row>
    <row r="54" spans="1:27" x14ac:dyDescent="0.55000000000000004">
      <c r="A54" s="33">
        <v>54</v>
      </c>
      <c r="C54" s="7"/>
      <c r="E54" s="9"/>
      <c r="F54" s="4"/>
      <c r="G54" s="11"/>
      <c r="H54" s="7"/>
    </row>
    <row r="55" spans="1:27" x14ac:dyDescent="0.55000000000000004">
      <c r="A55" s="33">
        <v>55</v>
      </c>
      <c r="B55" s="14" t="s">
        <v>70</v>
      </c>
      <c r="C55" s="4"/>
      <c r="D55" s="4" t="s">
        <v>71</v>
      </c>
      <c r="E55" t="s">
        <v>72</v>
      </c>
      <c r="G55" s="52" t="s">
        <v>184</v>
      </c>
      <c r="H55" s="3" t="s">
        <v>73</v>
      </c>
    </row>
    <row r="56" spans="1:27" x14ac:dyDescent="0.55000000000000004">
      <c r="A56" s="33">
        <v>56</v>
      </c>
      <c r="C56" s="14"/>
      <c r="D56" s="4"/>
      <c r="E56" s="4"/>
      <c r="H56" s="5"/>
      <c r="I56" s="3"/>
    </row>
    <row r="57" spans="1:27" x14ac:dyDescent="0.55000000000000004">
      <c r="A57" s="33">
        <v>57</v>
      </c>
      <c r="B57" s="7" t="s">
        <v>66</v>
      </c>
      <c r="D57" s="9" t="s">
        <v>67</v>
      </c>
      <c r="E57" s="4" t="s">
        <v>69</v>
      </c>
      <c r="F57" s="43" t="s">
        <v>179</v>
      </c>
      <c r="G57" s="7" t="s">
        <v>73</v>
      </c>
    </row>
    <row r="58" spans="1:27" x14ac:dyDescent="0.55000000000000004">
      <c r="A58" s="33">
        <v>58</v>
      </c>
      <c r="C58" s="7"/>
      <c r="E58" s="9"/>
      <c r="F58" s="4"/>
      <c r="G58" s="12"/>
      <c r="H58" s="7"/>
    </row>
    <row r="59" spans="1:27" x14ac:dyDescent="0.55000000000000004">
      <c r="A59" s="33">
        <v>59</v>
      </c>
      <c r="C59" s="14" t="s">
        <v>74</v>
      </c>
      <c r="F59" s="4" t="s">
        <v>75</v>
      </c>
      <c r="G59" s="65">
        <v>6</v>
      </c>
    </row>
    <row r="60" spans="1:27" ht="33" customHeight="1" x14ac:dyDescent="0.55000000000000004">
      <c r="A60" s="33">
        <v>60</v>
      </c>
      <c r="B60" s="31" t="s">
        <v>110</v>
      </c>
      <c r="C60" s="2"/>
      <c r="D60" s="47" t="s">
        <v>76</v>
      </c>
      <c r="E60" s="49" t="s">
        <v>81</v>
      </c>
      <c r="F60" s="50" t="s">
        <v>239</v>
      </c>
      <c r="G60" s="70" t="s">
        <v>241</v>
      </c>
      <c r="H60" s="51" t="s">
        <v>178</v>
      </c>
      <c r="I60" s="31" t="s">
        <v>29</v>
      </c>
    </row>
    <row r="61" spans="1:27" x14ac:dyDescent="0.55000000000000004">
      <c r="A61" s="33">
        <v>61</v>
      </c>
      <c r="B61" s="7" t="s">
        <v>78</v>
      </c>
      <c r="E61" s="7" t="s">
        <v>79</v>
      </c>
      <c r="F61" t="s">
        <v>80</v>
      </c>
      <c r="G61" s="43" t="s">
        <v>180</v>
      </c>
      <c r="H61" s="7" t="s">
        <v>82</v>
      </c>
      <c r="Z61" s="27"/>
      <c r="AA61" s="27"/>
    </row>
    <row r="62" spans="1:27" x14ac:dyDescent="0.55000000000000004">
      <c r="A62" s="33">
        <v>62</v>
      </c>
      <c r="C62" s="7"/>
      <c r="F62" s="7"/>
      <c r="H62" s="12"/>
      <c r="I62" s="7"/>
      <c r="Z62" s="27"/>
      <c r="AA62" s="27"/>
    </row>
    <row r="63" spans="1:27" ht="14.7" x14ac:dyDescent="0.55000000000000004">
      <c r="A63" s="33">
        <v>63</v>
      </c>
      <c r="B63" s="7" t="s">
        <v>83</v>
      </c>
      <c r="E63" s="7" t="s">
        <v>84</v>
      </c>
      <c r="F63" t="s">
        <v>147</v>
      </c>
      <c r="H63" s="43" t="s">
        <v>242</v>
      </c>
      <c r="I63" s="7" t="s">
        <v>82</v>
      </c>
    </row>
    <row r="64" spans="1:27" x14ac:dyDescent="0.55000000000000004">
      <c r="A64" s="33">
        <v>64</v>
      </c>
      <c r="D64" s="7"/>
    </row>
    <row r="65" spans="1:13" x14ac:dyDescent="0.55000000000000004">
      <c r="A65" s="33">
        <v>65</v>
      </c>
      <c r="B65" s="4" t="s">
        <v>88</v>
      </c>
      <c r="C65" s="65">
        <v>46</v>
      </c>
      <c r="D65" t="s">
        <v>89</v>
      </c>
      <c r="E65" t="s">
        <v>86</v>
      </c>
      <c r="G65" s="3" t="s">
        <v>87</v>
      </c>
      <c r="H65" s="71" t="s">
        <v>243</v>
      </c>
      <c r="I65" t="s">
        <v>22</v>
      </c>
      <c r="K65" s="16"/>
    </row>
    <row r="66" spans="1:13" x14ac:dyDescent="0.55000000000000004">
      <c r="A66" s="33">
        <v>66</v>
      </c>
      <c r="D66" s="7"/>
      <c r="E66" s="4"/>
      <c r="F66" s="3"/>
      <c r="H66" s="4"/>
      <c r="I66" s="4"/>
      <c r="J66" s="4"/>
      <c r="K66" s="16"/>
    </row>
    <row r="67" spans="1:13" ht="23.4" x14ac:dyDescent="0.55000000000000004">
      <c r="A67" s="33">
        <v>67</v>
      </c>
      <c r="B67" s="31" t="s">
        <v>105</v>
      </c>
      <c r="C67" s="2"/>
      <c r="D67" s="2"/>
      <c r="E67" s="31" t="s">
        <v>85</v>
      </c>
      <c r="F67" s="2" t="s">
        <v>90</v>
      </c>
      <c r="G67" s="2"/>
      <c r="H67" s="44" t="s">
        <v>244</v>
      </c>
      <c r="I67" s="31" t="s">
        <v>82</v>
      </c>
    </row>
    <row r="68" spans="1:13" s="2" customFormat="1" ht="30.6" customHeight="1" x14ac:dyDescent="0.55000000000000004">
      <c r="A68" s="33">
        <v>68</v>
      </c>
      <c r="B68" s="31" t="s">
        <v>91</v>
      </c>
      <c r="F68" s="31" t="s">
        <v>92</v>
      </c>
      <c r="G68" s="73">
        <v>24</v>
      </c>
      <c r="H68" s="31" t="s">
        <v>82</v>
      </c>
      <c r="I68" s="28" t="s">
        <v>183</v>
      </c>
    </row>
    <row r="69" spans="1:13" ht="14.7" x14ac:dyDescent="0.55000000000000004">
      <c r="A69" s="33">
        <v>69</v>
      </c>
      <c r="B69" s="7"/>
      <c r="C69" t="s">
        <v>97</v>
      </c>
      <c r="E69" s="4" t="s">
        <v>98</v>
      </c>
      <c r="F69" t="s">
        <v>99</v>
      </c>
      <c r="G69" s="43" t="s">
        <v>182</v>
      </c>
      <c r="H69" t="s">
        <v>29</v>
      </c>
    </row>
    <row r="70" spans="1:13" x14ac:dyDescent="0.55000000000000004">
      <c r="A70" s="33">
        <v>70</v>
      </c>
      <c r="B70" s="7"/>
      <c r="C70" t="s">
        <v>100</v>
      </c>
      <c r="E70" s="4" t="s">
        <v>101</v>
      </c>
      <c r="F70" s="3" t="s">
        <v>102</v>
      </c>
      <c r="G70" s="46" t="s">
        <v>246</v>
      </c>
      <c r="H70" t="s">
        <v>22</v>
      </c>
    </row>
    <row r="71" spans="1:13" x14ac:dyDescent="0.55000000000000004">
      <c r="A71" s="33">
        <v>71</v>
      </c>
      <c r="B71" s="7"/>
      <c r="E71" s="4" t="s">
        <v>53</v>
      </c>
      <c r="F71" s="3">
        <v>0.5</v>
      </c>
      <c r="G71" t="s">
        <v>93</v>
      </c>
      <c r="I71" s="4"/>
      <c r="K71" s="3"/>
    </row>
    <row r="72" spans="1:13" ht="28.2" customHeight="1" x14ac:dyDescent="0.55000000000000004">
      <c r="A72" s="33">
        <v>72</v>
      </c>
      <c r="B72" s="31" t="s">
        <v>94</v>
      </c>
      <c r="C72" s="2"/>
      <c r="D72" s="2"/>
      <c r="E72" s="47" t="s">
        <v>95</v>
      </c>
      <c r="F72" s="2" t="s">
        <v>103</v>
      </c>
      <c r="G72" s="44" t="s">
        <v>247</v>
      </c>
      <c r="H72" s="31" t="s">
        <v>104</v>
      </c>
    </row>
    <row r="73" spans="1:13" x14ac:dyDescent="0.55000000000000004">
      <c r="A73" s="33">
        <v>73</v>
      </c>
      <c r="B73" s="14"/>
      <c r="C73" s="4" t="s">
        <v>108</v>
      </c>
      <c r="D73" s="4"/>
      <c r="E73" s="65">
        <v>0.4</v>
      </c>
      <c r="F73" t="s">
        <v>23</v>
      </c>
    </row>
    <row r="74" spans="1:13" x14ac:dyDescent="0.55000000000000004">
      <c r="A74" s="33">
        <v>74</v>
      </c>
      <c r="C74" t="s">
        <v>113</v>
      </c>
      <c r="D74" s="4" t="s">
        <v>107</v>
      </c>
      <c r="E74" s="75" t="str">
        <f>G24</f>
        <v>= 20 + 2*D17</v>
      </c>
      <c r="F74" s="3" t="s">
        <v>109</v>
      </c>
      <c r="G74" s="43" t="s">
        <v>248</v>
      </c>
      <c r="H74" t="s">
        <v>29</v>
      </c>
      <c r="J74" s="4"/>
      <c r="K74" s="17"/>
      <c r="L74" s="3"/>
      <c r="M74" s="8"/>
    </row>
    <row r="75" spans="1:13" x14ac:dyDescent="0.55000000000000004">
      <c r="A75" s="33">
        <v>75</v>
      </c>
      <c r="D75" s="4"/>
      <c r="E75" s="4"/>
      <c r="F75" s="3"/>
      <c r="J75" s="4"/>
      <c r="K75" s="17"/>
      <c r="L75" s="3"/>
      <c r="M75" s="8"/>
    </row>
    <row r="76" spans="1:13" x14ac:dyDescent="0.55000000000000004">
      <c r="A76" s="33">
        <v>76</v>
      </c>
      <c r="B76" s="7" t="s">
        <v>106</v>
      </c>
      <c r="E76" s="4" t="s">
        <v>111</v>
      </c>
      <c r="F76" s="46" t="s">
        <v>249</v>
      </c>
      <c r="G76" s="7" t="s">
        <v>112</v>
      </c>
    </row>
    <row r="77" spans="1:13" x14ac:dyDescent="0.55000000000000004">
      <c r="A77" s="33">
        <v>77</v>
      </c>
      <c r="B77" s="7"/>
      <c r="D77" t="s">
        <v>116</v>
      </c>
      <c r="F77" s="4" t="s">
        <v>117</v>
      </c>
      <c r="G77" s="43" t="s">
        <v>185</v>
      </c>
      <c r="H77" s="7" t="s">
        <v>104</v>
      </c>
    </row>
    <row r="78" spans="1:13" x14ac:dyDescent="0.55000000000000004">
      <c r="A78" s="33">
        <v>78</v>
      </c>
      <c r="C78" s="7"/>
      <c r="D78" s="4" t="s">
        <v>118</v>
      </c>
      <c r="E78" s="66">
        <v>0.65</v>
      </c>
      <c r="F78" t="s">
        <v>119</v>
      </c>
    </row>
    <row r="79" spans="1:13" ht="42.6" customHeight="1" x14ac:dyDescent="0.55000000000000004">
      <c r="A79" s="33">
        <v>79</v>
      </c>
      <c r="B79" s="31" t="s">
        <v>114</v>
      </c>
      <c r="C79" s="2"/>
      <c r="D79" s="2"/>
      <c r="E79" s="2" t="s">
        <v>115</v>
      </c>
      <c r="F79" s="2"/>
      <c r="G79" s="48" t="s">
        <v>250</v>
      </c>
      <c r="H79" s="31" t="s">
        <v>112</v>
      </c>
    </row>
    <row r="80" spans="1:13" x14ac:dyDescent="0.55000000000000004">
      <c r="A80" s="33">
        <v>80</v>
      </c>
      <c r="B80" t="s">
        <v>122</v>
      </c>
      <c r="D80" t="s">
        <v>123</v>
      </c>
      <c r="G80" s="43" t="s">
        <v>251</v>
      </c>
      <c r="H80" t="s">
        <v>82</v>
      </c>
    </row>
    <row r="81" spans="1:13" x14ac:dyDescent="0.55000000000000004">
      <c r="A81" s="33">
        <v>81</v>
      </c>
      <c r="C81" s="4" t="s">
        <v>125</v>
      </c>
      <c r="D81" s="65">
        <v>1770</v>
      </c>
      <c r="E81" t="s">
        <v>82</v>
      </c>
      <c r="G81" s="8"/>
      <c r="L81" s="4"/>
      <c r="M81" s="3"/>
    </row>
    <row r="82" spans="1:13" x14ac:dyDescent="0.55000000000000004">
      <c r="A82" s="33">
        <v>82</v>
      </c>
      <c r="B82" s="7" t="s">
        <v>120</v>
      </c>
      <c r="E82" s="9" t="s">
        <v>121</v>
      </c>
      <c r="F82" t="s">
        <v>124</v>
      </c>
      <c r="H82" s="43" t="s">
        <v>252</v>
      </c>
    </row>
    <row r="83" spans="1:13" x14ac:dyDescent="0.55000000000000004">
      <c r="A83" s="33">
        <v>83</v>
      </c>
      <c r="B83" s="7" t="s">
        <v>126</v>
      </c>
      <c r="E83" s="9" t="s">
        <v>128</v>
      </c>
      <c r="F83" t="s">
        <v>129</v>
      </c>
      <c r="H83" s="43" t="s">
        <v>253</v>
      </c>
    </row>
    <row r="84" spans="1:13" x14ac:dyDescent="0.55000000000000004">
      <c r="A84" s="33">
        <v>84</v>
      </c>
      <c r="B84" s="7" t="s">
        <v>148</v>
      </c>
      <c r="E84" s="9" t="s">
        <v>130</v>
      </c>
      <c r="F84" t="s">
        <v>149</v>
      </c>
      <c r="H84" s="43" t="s">
        <v>254</v>
      </c>
    </row>
  </sheetData>
  <mergeCells count="4">
    <mergeCell ref="B6:H6"/>
    <mergeCell ref="B7:H7"/>
    <mergeCell ref="B8:H8"/>
    <mergeCell ref="B40:H40"/>
  </mergeCells>
  <pageMargins left="0.7" right="0.7" top="0.75" bottom="0.75" header="0.3" footer="0.3"/>
  <pageSetup paperSize="9" orientation="portrait" r:id="rId1"/>
  <headerFooter>
    <oddHeader>&amp;R&amp;"-,Negrita"&amp;K02-074PROBLEMAS DE GRÚAS PARA INGENIEROS</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4"/>
  <sheetViews>
    <sheetView view="pageLayout" zoomScale="35" zoomScaleNormal="100" zoomScalePageLayoutView="35" workbookViewId="0">
      <selection activeCell="N38" sqref="N38"/>
    </sheetView>
  </sheetViews>
  <sheetFormatPr baseColWidth="10" defaultColWidth="9.1015625" defaultRowHeight="14.4" x14ac:dyDescent="0.55000000000000004"/>
  <cols>
    <col min="1" max="1" width="5.20703125" style="33" customWidth="1"/>
    <col min="2" max="2" width="10.68359375" customWidth="1"/>
    <col min="3" max="3" width="6.3125" customWidth="1"/>
    <col min="4" max="4" width="7.7890625" customWidth="1"/>
    <col min="5" max="5" width="7.3125" customWidth="1"/>
    <col min="6" max="6" width="13" customWidth="1"/>
    <col min="7" max="7" width="17.3125" customWidth="1"/>
    <col min="8" max="8" width="14.20703125" customWidth="1"/>
    <col min="9" max="9" width="5.41796875" customWidth="1"/>
    <col min="10" max="10" width="8.1015625" customWidth="1"/>
    <col min="13" max="13" width="10.1015625" bestFit="1" customWidth="1"/>
  </cols>
  <sheetData>
    <row r="1" spans="1:14" ht="14.7" thickBot="1" x14ac:dyDescent="0.6">
      <c r="A1" s="33" t="s">
        <v>153</v>
      </c>
      <c r="B1" s="32" t="s">
        <v>154</v>
      </c>
      <c r="C1" s="32" t="s">
        <v>155</v>
      </c>
      <c r="D1" s="32" t="s">
        <v>156</v>
      </c>
      <c r="E1" s="32" t="s">
        <v>157</v>
      </c>
      <c r="F1" s="32" t="s">
        <v>158</v>
      </c>
      <c r="G1" s="32" t="s">
        <v>159</v>
      </c>
      <c r="H1" s="32" t="s">
        <v>160</v>
      </c>
      <c r="I1" s="32" t="s">
        <v>161</v>
      </c>
      <c r="J1" s="32"/>
    </row>
    <row r="2" spans="1:14" ht="14.7" thickBot="1" x14ac:dyDescent="0.6">
      <c r="A2" s="33">
        <v>2</v>
      </c>
      <c r="B2" s="34" t="s">
        <v>163</v>
      </c>
      <c r="C2" s="35" t="s">
        <v>2</v>
      </c>
      <c r="D2" s="35"/>
      <c r="E2" s="35"/>
      <c r="F2" s="35"/>
      <c r="G2" s="35"/>
      <c r="H2" s="36"/>
    </row>
    <row r="3" spans="1:14" x14ac:dyDescent="0.55000000000000004">
      <c r="A3" s="33">
        <v>3</v>
      </c>
    </row>
    <row r="4" spans="1:14" x14ac:dyDescent="0.55000000000000004">
      <c r="A4" s="33">
        <v>4</v>
      </c>
      <c r="B4" t="s">
        <v>131</v>
      </c>
      <c r="C4" s="64" t="str">
        <f>VLOOKUP(D10,Listado!B1:C22,2,FALSE)</f>
        <v>Muñoz García, Santiago</v>
      </c>
      <c r="E4" t="s">
        <v>132</v>
      </c>
      <c r="F4" s="65"/>
      <c r="G4" s="56" t="s">
        <v>133</v>
      </c>
      <c r="H4" s="66"/>
      <c r="K4" s="8"/>
    </row>
    <row r="5" spans="1:14" x14ac:dyDescent="0.55000000000000004">
      <c r="A5" s="33">
        <v>5</v>
      </c>
      <c r="K5" s="8"/>
    </row>
    <row r="6" spans="1:14" ht="48" customHeight="1" x14ac:dyDescent="0.55000000000000004">
      <c r="A6" s="33">
        <v>6</v>
      </c>
      <c r="B6" s="76" t="s">
        <v>3</v>
      </c>
      <c r="C6" s="76"/>
      <c r="D6" s="76"/>
      <c r="E6" s="76"/>
      <c r="F6" s="76"/>
      <c r="G6" s="76"/>
      <c r="H6" s="76"/>
      <c r="I6" s="28"/>
      <c r="J6" s="28"/>
      <c r="K6" s="28"/>
      <c r="L6" s="28"/>
      <c r="M6" s="28"/>
      <c r="N6" s="28"/>
    </row>
    <row r="7" spans="1:14" ht="51" customHeight="1" x14ac:dyDescent="0.55000000000000004">
      <c r="A7" s="33">
        <v>7</v>
      </c>
      <c r="B7" s="76" t="s">
        <v>4</v>
      </c>
      <c r="C7" s="76"/>
      <c r="D7" s="76"/>
      <c r="E7" s="76"/>
      <c r="F7" s="76"/>
      <c r="G7" s="76"/>
      <c r="H7" s="76"/>
      <c r="I7" s="28"/>
      <c r="J7" s="28"/>
      <c r="K7" s="28"/>
      <c r="L7" s="28"/>
      <c r="M7" s="28"/>
      <c r="N7" s="28"/>
    </row>
    <row r="8" spans="1:14" ht="45.6" customHeight="1" x14ac:dyDescent="0.55000000000000004">
      <c r="A8" s="33">
        <v>8</v>
      </c>
      <c r="B8" s="76" t="s">
        <v>232</v>
      </c>
      <c r="C8" s="76"/>
      <c r="D8" s="76"/>
      <c r="E8" s="76"/>
      <c r="F8" s="76"/>
      <c r="G8" s="76"/>
      <c r="H8" s="76"/>
      <c r="I8" s="28"/>
      <c r="J8" s="28"/>
      <c r="K8" s="28"/>
      <c r="L8" s="28"/>
      <c r="M8" s="28"/>
      <c r="N8" s="28"/>
    </row>
    <row r="9" spans="1:14" x14ac:dyDescent="0.55000000000000004">
      <c r="A9" s="33">
        <v>9</v>
      </c>
    </row>
    <row r="10" spans="1:14" x14ac:dyDescent="0.55000000000000004">
      <c r="A10" s="33">
        <v>10</v>
      </c>
      <c r="C10" s="24" t="s">
        <v>19</v>
      </c>
      <c r="D10" s="63" t="s">
        <v>228</v>
      </c>
    </row>
    <row r="11" spans="1:14" x14ac:dyDescent="0.55000000000000004">
      <c r="A11" s="33">
        <v>11</v>
      </c>
      <c r="C11" s="18" t="s">
        <v>134</v>
      </c>
      <c r="D11" s="37" t="str">
        <f>MID($D$10,1,1)</f>
        <v>3</v>
      </c>
    </row>
    <row r="12" spans="1:14" x14ac:dyDescent="0.55000000000000004">
      <c r="A12" s="33">
        <v>12</v>
      </c>
      <c r="C12" s="19" t="s">
        <v>135</v>
      </c>
      <c r="D12" s="37" t="str">
        <f>MID($D$10,2,1)</f>
        <v>6</v>
      </c>
    </row>
    <row r="13" spans="1:14" x14ac:dyDescent="0.55000000000000004">
      <c r="A13" s="33">
        <v>13</v>
      </c>
      <c r="C13" s="19" t="s">
        <v>136</v>
      </c>
      <c r="D13" s="37" t="str">
        <f>MID($D$10,3,1)</f>
        <v>0</v>
      </c>
    </row>
    <row r="14" spans="1:14" x14ac:dyDescent="0.55000000000000004">
      <c r="A14" s="33">
        <v>14</v>
      </c>
      <c r="C14" s="19" t="s">
        <v>87</v>
      </c>
      <c r="D14" s="37" t="str">
        <f>MID($D$10,4,1)</f>
        <v>7</v>
      </c>
    </row>
    <row r="15" spans="1:14" x14ac:dyDescent="0.55000000000000004">
      <c r="A15" s="33">
        <v>15</v>
      </c>
      <c r="C15" s="19" t="s">
        <v>137</v>
      </c>
      <c r="D15" s="37" t="str">
        <f>MID($D$10,5,1)</f>
        <v>2</v>
      </c>
    </row>
    <row r="16" spans="1:14" x14ac:dyDescent="0.55000000000000004">
      <c r="A16" s="33">
        <v>16</v>
      </c>
      <c r="C16" s="19" t="s">
        <v>138</v>
      </c>
      <c r="D16" s="37" t="str">
        <f>MID($D$10,6,1)</f>
        <v>4</v>
      </c>
    </row>
    <row r="17" spans="1:13" x14ac:dyDescent="0.55000000000000004">
      <c r="A17" s="33">
        <v>17</v>
      </c>
      <c r="C17" s="19" t="s">
        <v>139</v>
      </c>
      <c r="D17" s="37" t="str">
        <f>MID($D$10,7,1)</f>
        <v>6</v>
      </c>
    </row>
    <row r="18" spans="1:13" x14ac:dyDescent="0.55000000000000004">
      <c r="A18" s="33">
        <v>18</v>
      </c>
      <c r="C18" s="20" t="s">
        <v>140</v>
      </c>
      <c r="D18" s="37" t="str">
        <f>MID($D$10,8,1)</f>
        <v>7</v>
      </c>
      <c r="H18" s="56"/>
      <c r="I18" s="55"/>
      <c r="J18" s="55"/>
      <c r="L18" s="55"/>
      <c r="M18" s="55"/>
    </row>
    <row r="19" spans="1:13" x14ac:dyDescent="0.55000000000000004">
      <c r="A19" s="33">
        <v>19</v>
      </c>
      <c r="H19" s="56"/>
      <c r="I19" s="55"/>
      <c r="J19" s="55"/>
      <c r="L19" s="55"/>
      <c r="M19" s="55"/>
    </row>
    <row r="20" spans="1:13" x14ac:dyDescent="0.55000000000000004">
      <c r="A20" s="33">
        <v>20</v>
      </c>
      <c r="B20" s="38" t="s">
        <v>142</v>
      </c>
      <c r="C20" s="38"/>
      <c r="D20" s="38" t="s">
        <v>143</v>
      </c>
      <c r="E20" s="38"/>
      <c r="F20" s="38"/>
      <c r="G20" s="37">
        <f>1000+(100*INT(D13/3))</f>
        <v>1000</v>
      </c>
      <c r="H20" s="55" t="s">
        <v>22</v>
      </c>
      <c r="L20" s="55"/>
      <c r="M20" s="55"/>
    </row>
    <row r="21" spans="1:13" x14ac:dyDescent="0.55000000000000004">
      <c r="A21" s="33">
        <v>21</v>
      </c>
      <c r="B21" s="38"/>
      <c r="C21" s="38"/>
      <c r="D21" s="38"/>
      <c r="E21" s="38"/>
      <c r="F21" s="38"/>
      <c r="G21" s="61"/>
      <c r="H21" s="55"/>
      <c r="L21" s="55"/>
      <c r="M21" s="55"/>
    </row>
    <row r="22" spans="1:13" x14ac:dyDescent="0.55000000000000004">
      <c r="A22" s="33">
        <v>22</v>
      </c>
      <c r="B22" s="38" t="s">
        <v>5</v>
      </c>
      <c r="C22" s="38"/>
      <c r="D22" s="38" t="s">
        <v>21</v>
      </c>
      <c r="E22" s="38"/>
      <c r="F22" s="38"/>
      <c r="G22" s="37">
        <f>(2*D18)+10</f>
        <v>24</v>
      </c>
      <c r="H22" s="55" t="s">
        <v>30</v>
      </c>
      <c r="L22" s="55"/>
      <c r="M22" s="55"/>
    </row>
    <row r="23" spans="1:13" x14ac:dyDescent="0.55000000000000004">
      <c r="A23" s="33">
        <v>23</v>
      </c>
      <c r="B23" s="38" t="s">
        <v>6</v>
      </c>
      <c r="C23" s="38"/>
      <c r="D23" s="38" t="s">
        <v>25</v>
      </c>
      <c r="E23" s="38"/>
      <c r="F23" s="38"/>
      <c r="G23" s="37">
        <f xml:space="preserve"> 100 + 2*(D16*10)</f>
        <v>180</v>
      </c>
      <c r="H23" s="55" t="s">
        <v>31</v>
      </c>
      <c r="L23" s="55"/>
      <c r="M23" s="55"/>
    </row>
    <row r="24" spans="1:13" x14ac:dyDescent="0.55000000000000004">
      <c r="A24" s="33">
        <v>24</v>
      </c>
      <c r="B24" s="38" t="s">
        <v>7</v>
      </c>
      <c r="C24" s="38"/>
      <c r="D24" s="38" t="s">
        <v>26</v>
      </c>
      <c r="E24" s="38"/>
      <c r="F24" s="38"/>
      <c r="G24" s="37">
        <f xml:space="preserve"> 20 + 2*D17</f>
        <v>32</v>
      </c>
      <c r="H24" s="55" t="s">
        <v>32</v>
      </c>
      <c r="L24" s="55"/>
      <c r="M24" s="55"/>
    </row>
    <row r="25" spans="1:13" x14ac:dyDescent="0.55000000000000004">
      <c r="A25" s="33">
        <v>25</v>
      </c>
      <c r="B25" s="38" t="s">
        <v>8</v>
      </c>
      <c r="C25" s="38"/>
      <c r="D25" s="39" t="s">
        <v>177</v>
      </c>
      <c r="E25" s="38"/>
      <c r="F25" s="38"/>
      <c r="G25" s="37">
        <f xml:space="preserve"> INT(1+(D14/2))</f>
        <v>4</v>
      </c>
      <c r="H25" s="55" t="s">
        <v>33</v>
      </c>
      <c r="L25" s="55"/>
      <c r="M25" s="55"/>
    </row>
    <row r="26" spans="1:13" x14ac:dyDescent="0.55000000000000004">
      <c r="A26" s="33">
        <v>26</v>
      </c>
      <c r="B26" s="38" t="s">
        <v>20</v>
      </c>
      <c r="C26" s="38"/>
      <c r="D26" s="38"/>
      <c r="E26" s="38"/>
      <c r="F26" s="38"/>
      <c r="L26" s="55"/>
      <c r="M26" s="55"/>
    </row>
    <row r="27" spans="1:13" x14ac:dyDescent="0.55000000000000004">
      <c r="A27" s="33">
        <v>27</v>
      </c>
      <c r="F27" s="56" t="s">
        <v>28</v>
      </c>
      <c r="G27" s="65">
        <v>301</v>
      </c>
      <c r="H27" s="55" t="s">
        <v>34</v>
      </c>
      <c r="L27" s="55"/>
      <c r="M27" s="55"/>
    </row>
    <row r="28" spans="1:13" x14ac:dyDescent="0.55000000000000004">
      <c r="A28" s="33">
        <v>28</v>
      </c>
      <c r="H28" s="56"/>
      <c r="I28" s="55"/>
      <c r="J28" s="55"/>
      <c r="L28" s="55"/>
      <c r="M28" s="55"/>
    </row>
    <row r="29" spans="1:13" x14ac:dyDescent="0.55000000000000004">
      <c r="A29" s="33">
        <v>29</v>
      </c>
      <c r="B29" s="2" t="s">
        <v>9</v>
      </c>
    </row>
    <row r="30" spans="1:13" x14ac:dyDescent="0.55000000000000004">
      <c r="A30" s="33">
        <v>30</v>
      </c>
      <c r="B30" s="7" t="s">
        <v>45</v>
      </c>
      <c r="C30" t="s">
        <v>10</v>
      </c>
    </row>
    <row r="31" spans="1:13" x14ac:dyDescent="0.55000000000000004">
      <c r="A31" s="33">
        <v>31</v>
      </c>
      <c r="B31" s="7" t="s">
        <v>35</v>
      </c>
      <c r="C31" t="s">
        <v>11</v>
      </c>
    </row>
    <row r="32" spans="1:13" x14ac:dyDescent="0.55000000000000004">
      <c r="A32" s="33">
        <v>32</v>
      </c>
      <c r="B32" s="7" t="s">
        <v>36</v>
      </c>
      <c r="C32" t="s">
        <v>12</v>
      </c>
    </row>
    <row r="33" spans="1:10" x14ac:dyDescent="0.55000000000000004">
      <c r="A33" s="33">
        <v>33</v>
      </c>
      <c r="B33" s="7" t="s">
        <v>37</v>
      </c>
      <c r="C33" t="s">
        <v>13</v>
      </c>
    </row>
    <row r="34" spans="1:10" x14ac:dyDescent="0.55000000000000004">
      <c r="A34" s="33">
        <v>34</v>
      </c>
      <c r="B34" s="7" t="s">
        <v>39</v>
      </c>
      <c r="C34" t="s">
        <v>14</v>
      </c>
    </row>
    <row r="35" spans="1:10" ht="28.8" x14ac:dyDescent="0.55000000000000004">
      <c r="A35" s="33">
        <v>35</v>
      </c>
      <c r="B35" s="42" t="s">
        <v>151</v>
      </c>
      <c r="C35" s="2" t="s">
        <v>15</v>
      </c>
    </row>
    <row r="36" spans="1:10" x14ac:dyDescent="0.55000000000000004">
      <c r="A36" s="33">
        <v>36</v>
      </c>
      <c r="B36" s="7" t="s">
        <v>41</v>
      </c>
      <c r="C36" t="s">
        <v>16</v>
      </c>
    </row>
    <row r="37" spans="1:10" x14ac:dyDescent="0.55000000000000004">
      <c r="A37" s="33">
        <v>37</v>
      </c>
      <c r="B37" s="7" t="s">
        <v>152</v>
      </c>
      <c r="C37" t="s">
        <v>17</v>
      </c>
    </row>
    <row r="38" spans="1:10" x14ac:dyDescent="0.55000000000000004">
      <c r="A38" s="33">
        <v>38</v>
      </c>
      <c r="B38" s="7" t="s">
        <v>44</v>
      </c>
      <c r="C38" t="s">
        <v>144</v>
      </c>
    </row>
    <row r="39" spans="1:10" x14ac:dyDescent="0.55000000000000004">
      <c r="A39" s="33">
        <v>39</v>
      </c>
      <c r="B39" s="7" t="s">
        <v>127</v>
      </c>
      <c r="C39" t="s">
        <v>145</v>
      </c>
    </row>
    <row r="40" spans="1:10" ht="30" customHeight="1" x14ac:dyDescent="0.55000000000000004">
      <c r="A40" s="33">
        <v>40</v>
      </c>
      <c r="B40" s="77" t="s">
        <v>18</v>
      </c>
      <c r="C40" s="77"/>
      <c r="D40" s="77"/>
      <c r="E40" s="77"/>
      <c r="F40" s="77"/>
      <c r="G40" s="77"/>
      <c r="H40" s="77"/>
      <c r="I40" s="30"/>
      <c r="J40" s="30"/>
    </row>
    <row r="41" spans="1:10" ht="15.6" customHeight="1" x14ac:dyDescent="0.55000000000000004">
      <c r="A41" s="33">
        <v>41</v>
      </c>
      <c r="B41" s="54"/>
      <c r="C41" s="54"/>
      <c r="D41" s="54"/>
      <c r="E41" s="54"/>
      <c r="F41" s="54"/>
      <c r="G41" s="54"/>
      <c r="H41" s="54"/>
      <c r="I41" s="54"/>
      <c r="J41" s="54"/>
    </row>
    <row r="42" spans="1:10" ht="15.6" customHeight="1" x14ac:dyDescent="0.55000000000000004">
      <c r="A42" s="33">
        <v>42</v>
      </c>
      <c r="B42" s="32" t="s">
        <v>154</v>
      </c>
      <c r="C42" s="32" t="s">
        <v>155</v>
      </c>
      <c r="D42" s="32" t="s">
        <v>156</v>
      </c>
      <c r="E42" s="32" t="s">
        <v>157</v>
      </c>
      <c r="F42" s="32" t="s">
        <v>158</v>
      </c>
      <c r="G42" s="32" t="s">
        <v>159</v>
      </c>
      <c r="H42" s="32" t="s">
        <v>160</v>
      </c>
      <c r="I42" s="32" t="s">
        <v>161</v>
      </c>
      <c r="J42" s="32"/>
    </row>
    <row r="43" spans="1:10" ht="15.6" customHeight="1" x14ac:dyDescent="0.55000000000000004">
      <c r="A43" s="33">
        <v>43</v>
      </c>
      <c r="B43" s="54"/>
      <c r="C43" s="54"/>
      <c r="D43" s="54"/>
      <c r="E43" s="54"/>
      <c r="F43" s="54"/>
      <c r="G43" s="54"/>
      <c r="H43" s="54"/>
      <c r="I43" s="54"/>
      <c r="J43" s="54"/>
    </row>
    <row r="44" spans="1:10" x14ac:dyDescent="0.55000000000000004">
      <c r="A44" s="33">
        <v>44</v>
      </c>
      <c r="B44" s="7" t="s">
        <v>46</v>
      </c>
      <c r="D44" t="s">
        <v>47</v>
      </c>
      <c r="E44" s="56" t="s">
        <v>48</v>
      </c>
      <c r="F44" s="65">
        <v>0.98</v>
      </c>
      <c r="G44" t="s">
        <v>49</v>
      </c>
    </row>
    <row r="45" spans="1:10" x14ac:dyDescent="0.55000000000000004">
      <c r="A45" s="33">
        <v>45</v>
      </c>
      <c r="D45" t="s">
        <v>255</v>
      </c>
      <c r="E45" s="56" t="s">
        <v>52</v>
      </c>
      <c r="F45" s="65">
        <v>0.98</v>
      </c>
      <c r="G45" t="s">
        <v>49</v>
      </c>
    </row>
    <row r="46" spans="1:10" ht="30" customHeight="1" x14ac:dyDescent="0.55000000000000004">
      <c r="A46" s="33">
        <v>46</v>
      </c>
      <c r="D46" t="s">
        <v>50</v>
      </c>
      <c r="E46" s="56" t="s">
        <v>51</v>
      </c>
      <c r="F46" s="45">
        <f>(1+F45+F45^2)/3</f>
        <v>0.9801333333333333</v>
      </c>
    </row>
    <row r="47" spans="1:10" x14ac:dyDescent="0.55000000000000004">
      <c r="A47" s="33">
        <v>47</v>
      </c>
      <c r="E47" s="56"/>
      <c r="F47" s="55"/>
    </row>
    <row r="48" spans="1:10" x14ac:dyDescent="0.55000000000000004">
      <c r="A48" s="33">
        <v>48</v>
      </c>
      <c r="D48" t="s">
        <v>54</v>
      </c>
      <c r="F48" s="10" t="s">
        <v>59</v>
      </c>
      <c r="G48" s="55" t="s">
        <v>60</v>
      </c>
      <c r="H48" s="40">
        <f>F44 * F46</f>
        <v>0.96053066666666664</v>
      </c>
    </row>
    <row r="49" spans="1:27" x14ac:dyDescent="0.55000000000000004">
      <c r="A49" s="33">
        <v>49</v>
      </c>
      <c r="B49" s="7" t="s">
        <v>55</v>
      </c>
      <c r="D49" s="9" t="s">
        <v>56</v>
      </c>
      <c r="E49" s="56" t="s">
        <v>57</v>
      </c>
      <c r="F49" s="41">
        <f xml:space="preserve"> G22/3</f>
        <v>8</v>
      </c>
      <c r="G49" s="7" t="s">
        <v>22</v>
      </c>
    </row>
    <row r="50" spans="1:27" x14ac:dyDescent="0.55000000000000004">
      <c r="A50" s="33">
        <v>50</v>
      </c>
      <c r="C50" t="s">
        <v>58</v>
      </c>
      <c r="E50" s="66" t="s">
        <v>65</v>
      </c>
      <c r="G50" t="s">
        <v>68</v>
      </c>
      <c r="H50" s="7"/>
    </row>
    <row r="51" spans="1:27" x14ac:dyDescent="0.55000000000000004">
      <c r="A51" s="33">
        <v>51</v>
      </c>
      <c r="C51" s="7"/>
      <c r="E51" s="9"/>
      <c r="F51" s="56"/>
      <c r="G51" s="13"/>
      <c r="H51" s="7"/>
    </row>
    <row r="52" spans="1:27" x14ac:dyDescent="0.55000000000000004">
      <c r="A52" s="33">
        <v>52</v>
      </c>
      <c r="B52" s="7" t="s">
        <v>61</v>
      </c>
      <c r="D52" s="9" t="s">
        <v>62</v>
      </c>
      <c r="E52" s="56" t="s">
        <v>63</v>
      </c>
      <c r="F52" s="40">
        <f xml:space="preserve"> G22/21</f>
        <v>1.1428571428571428</v>
      </c>
      <c r="G52" s="7" t="s">
        <v>22</v>
      </c>
      <c r="H52" s="7"/>
    </row>
    <row r="53" spans="1:27" x14ac:dyDescent="0.55000000000000004">
      <c r="A53" s="33">
        <v>53</v>
      </c>
      <c r="C53" t="s">
        <v>58</v>
      </c>
      <c r="E53" s="66" t="s">
        <v>64</v>
      </c>
      <c r="G53" t="s">
        <v>68</v>
      </c>
    </row>
    <row r="54" spans="1:27" x14ac:dyDescent="0.55000000000000004">
      <c r="A54" s="33">
        <v>54</v>
      </c>
      <c r="C54" s="7"/>
      <c r="E54" s="9"/>
      <c r="F54" s="56"/>
      <c r="G54" s="11"/>
      <c r="H54" s="7"/>
    </row>
    <row r="55" spans="1:27" x14ac:dyDescent="0.55000000000000004">
      <c r="A55" s="33">
        <v>55</v>
      </c>
      <c r="B55" s="14" t="s">
        <v>70</v>
      </c>
      <c r="C55" s="56"/>
      <c r="D55" s="56" t="s">
        <v>71</v>
      </c>
      <c r="E55" t="s">
        <v>72</v>
      </c>
      <c r="G55" s="40">
        <f>(PI()/4)*F52^2</f>
        <v>1.0258261726007487</v>
      </c>
      <c r="H55" s="55" t="s">
        <v>73</v>
      </c>
    </row>
    <row r="56" spans="1:27" x14ac:dyDescent="0.55000000000000004">
      <c r="A56" s="33">
        <v>56</v>
      </c>
      <c r="C56" s="14"/>
      <c r="D56" s="56"/>
      <c r="E56" s="56"/>
      <c r="H56" s="5"/>
      <c r="I56" s="55"/>
    </row>
    <row r="57" spans="1:27" x14ac:dyDescent="0.55000000000000004">
      <c r="A57" s="33">
        <v>57</v>
      </c>
      <c r="B57" s="7" t="s">
        <v>66</v>
      </c>
      <c r="D57" s="9" t="s">
        <v>67</v>
      </c>
      <c r="E57" s="56" t="s">
        <v>69</v>
      </c>
      <c r="F57" s="43">
        <f xml:space="preserve"> 6*37*G55</f>
        <v>227.73341031736621</v>
      </c>
      <c r="G57" s="7" t="s">
        <v>73</v>
      </c>
    </row>
    <row r="58" spans="1:27" x14ac:dyDescent="0.55000000000000004">
      <c r="A58" s="33">
        <v>58</v>
      </c>
      <c r="C58" s="7"/>
      <c r="E58" s="9"/>
      <c r="F58" s="56"/>
      <c r="G58" s="12"/>
      <c r="H58" s="7"/>
    </row>
    <row r="59" spans="1:27" x14ac:dyDescent="0.55000000000000004">
      <c r="A59" s="33">
        <v>59</v>
      </c>
      <c r="C59" s="14" t="s">
        <v>74</v>
      </c>
      <c r="F59" s="56" t="s">
        <v>75</v>
      </c>
      <c r="G59" s="65">
        <v>6</v>
      </c>
    </row>
    <row r="60" spans="1:27" ht="33" customHeight="1" x14ac:dyDescent="0.55000000000000004">
      <c r="A60" s="33">
        <v>60</v>
      </c>
      <c r="B60" s="31" t="s">
        <v>110</v>
      </c>
      <c r="C60" s="2"/>
      <c r="D60" s="47" t="s">
        <v>76</v>
      </c>
      <c r="E60" s="69" t="s">
        <v>231</v>
      </c>
      <c r="F60" s="50">
        <f xml:space="preserve"> G24/(G59*F46)</f>
        <v>5.4414365392463608</v>
      </c>
      <c r="G60" s="70" t="s">
        <v>240</v>
      </c>
      <c r="H60" s="51">
        <f>F60*9.81</f>
        <v>53.380492450006805</v>
      </c>
      <c r="I60" s="31" t="s">
        <v>29</v>
      </c>
    </row>
    <row r="61" spans="1:27" x14ac:dyDescent="0.55000000000000004">
      <c r="A61" s="33">
        <v>61</v>
      </c>
      <c r="B61" s="7" t="s">
        <v>78</v>
      </c>
      <c r="E61" s="7" t="s">
        <v>79</v>
      </c>
      <c r="F61" t="s">
        <v>80</v>
      </c>
      <c r="G61" s="43">
        <f>H60*1000/F57</f>
        <v>234.39903866374493</v>
      </c>
      <c r="H61" s="7" t="s">
        <v>82</v>
      </c>
      <c r="Z61" s="27"/>
      <c r="AA61" s="27"/>
    </row>
    <row r="62" spans="1:27" x14ac:dyDescent="0.55000000000000004">
      <c r="A62" s="33">
        <v>62</v>
      </c>
      <c r="C62" s="7"/>
      <c r="F62" s="7"/>
      <c r="H62" s="12"/>
      <c r="I62" s="7"/>
      <c r="Z62" s="27"/>
      <c r="AA62" s="27"/>
    </row>
    <row r="63" spans="1:27" ht="14.7" x14ac:dyDescent="0.55000000000000004">
      <c r="A63" s="33">
        <v>63</v>
      </c>
      <c r="B63" s="7" t="s">
        <v>83</v>
      </c>
      <c r="E63" s="7" t="s">
        <v>84</v>
      </c>
      <c r="F63" t="s">
        <v>147</v>
      </c>
      <c r="H63" s="43">
        <f>G61*G25/9.81</f>
        <v>95.575550933229323</v>
      </c>
      <c r="I63" s="7" t="s">
        <v>82</v>
      </c>
    </row>
    <row r="64" spans="1:27" x14ac:dyDescent="0.55000000000000004">
      <c r="A64" s="33">
        <v>64</v>
      </c>
      <c r="D64" s="7"/>
    </row>
    <row r="65" spans="1:13" x14ac:dyDescent="0.55000000000000004">
      <c r="A65" s="33">
        <v>65</v>
      </c>
      <c r="B65" s="56" t="s">
        <v>88</v>
      </c>
      <c r="C65" s="65">
        <v>46</v>
      </c>
      <c r="D65" t="s">
        <v>89</v>
      </c>
      <c r="E65" t="s">
        <v>86</v>
      </c>
      <c r="G65" s="55" t="s">
        <v>87</v>
      </c>
      <c r="H65" s="72">
        <f>$G$20</f>
        <v>1000</v>
      </c>
      <c r="I65" t="s">
        <v>22</v>
      </c>
      <c r="K65" s="16"/>
    </row>
    <row r="66" spans="1:13" x14ac:dyDescent="0.55000000000000004">
      <c r="A66" s="33">
        <v>66</v>
      </c>
      <c r="D66" s="7"/>
      <c r="E66" s="56"/>
      <c r="F66" s="55"/>
      <c r="H66" s="56"/>
      <c r="I66" s="56"/>
      <c r="J66" s="56"/>
      <c r="K66" s="16"/>
    </row>
    <row r="67" spans="1:13" x14ac:dyDescent="0.55000000000000004">
      <c r="A67" s="33">
        <v>67</v>
      </c>
      <c r="B67" s="31" t="s">
        <v>105</v>
      </c>
      <c r="C67" s="2"/>
      <c r="D67" s="2"/>
      <c r="E67" s="31" t="s">
        <v>85</v>
      </c>
      <c r="F67" s="2" t="s">
        <v>90</v>
      </c>
      <c r="G67" s="2"/>
      <c r="H67" s="44">
        <f>0.8*C65*1000*F52/H65</f>
        <v>42.057142857142864</v>
      </c>
      <c r="I67" s="31" t="s">
        <v>82</v>
      </c>
    </row>
    <row r="68" spans="1:13" s="2" customFormat="1" ht="30.6" customHeight="1" x14ac:dyDescent="0.55000000000000004">
      <c r="A68" s="33">
        <v>68</v>
      </c>
      <c r="B68" s="31" t="s">
        <v>91</v>
      </c>
      <c r="F68" s="31" t="s">
        <v>92</v>
      </c>
      <c r="G68" s="73">
        <v>24</v>
      </c>
      <c r="H68" s="31" t="s">
        <v>82</v>
      </c>
      <c r="I68" s="74" t="s">
        <v>245</v>
      </c>
    </row>
    <row r="69" spans="1:13" ht="14.7" x14ac:dyDescent="0.55000000000000004">
      <c r="A69" s="33">
        <v>69</v>
      </c>
      <c r="B69" s="7"/>
      <c r="C69" t="s">
        <v>97</v>
      </c>
      <c r="E69" s="56" t="s">
        <v>98</v>
      </c>
      <c r="F69" t="s">
        <v>99</v>
      </c>
      <c r="G69" s="43">
        <f xml:space="preserve"> H60*(1+G25/9.81)</f>
        <v>75.146238606992256</v>
      </c>
      <c r="H69" t="s">
        <v>29</v>
      </c>
    </row>
    <row r="70" spans="1:13" x14ac:dyDescent="0.55000000000000004">
      <c r="A70" s="33">
        <v>70</v>
      </c>
      <c r="B70" s="7"/>
      <c r="C70" t="s">
        <v>100</v>
      </c>
      <c r="E70" s="56" t="s">
        <v>101</v>
      </c>
      <c r="F70" s="55" t="s">
        <v>102</v>
      </c>
      <c r="G70" s="46">
        <f xml:space="preserve"> H65/2</f>
        <v>500</v>
      </c>
      <c r="H70" t="s">
        <v>22</v>
      </c>
    </row>
    <row r="71" spans="1:13" x14ac:dyDescent="0.55000000000000004">
      <c r="A71" s="33">
        <v>71</v>
      </c>
      <c r="B71" s="7"/>
      <c r="E71" s="56" t="s">
        <v>53</v>
      </c>
      <c r="F71" s="55">
        <v>0.5</v>
      </c>
      <c r="G71" t="s">
        <v>93</v>
      </c>
      <c r="I71" s="56"/>
      <c r="K71" s="55"/>
    </row>
    <row r="72" spans="1:13" ht="28.2" customHeight="1" x14ac:dyDescent="0.55000000000000004">
      <c r="A72" s="33">
        <v>72</v>
      </c>
      <c r="B72" s="31" t="s">
        <v>94</v>
      </c>
      <c r="C72" s="2"/>
      <c r="D72" s="2"/>
      <c r="E72" s="47" t="s">
        <v>95</v>
      </c>
      <c r="F72" s="2" t="s">
        <v>103</v>
      </c>
      <c r="G72" s="44">
        <f>G69*1000/(G70*F71*G22)</f>
        <v>12.524373101165375</v>
      </c>
      <c r="H72" s="31" t="s">
        <v>104</v>
      </c>
    </row>
    <row r="73" spans="1:13" x14ac:dyDescent="0.55000000000000004">
      <c r="A73" s="33">
        <v>73</v>
      </c>
      <c r="B73" s="14"/>
      <c r="C73" s="56" t="s">
        <v>108</v>
      </c>
      <c r="D73" s="56"/>
      <c r="E73" s="65">
        <v>0.4</v>
      </c>
      <c r="F73" t="s">
        <v>23</v>
      </c>
    </row>
    <row r="74" spans="1:13" x14ac:dyDescent="0.55000000000000004">
      <c r="A74" s="33">
        <v>74</v>
      </c>
      <c r="C74" t="s">
        <v>113</v>
      </c>
      <c r="D74" s="56" t="s">
        <v>107</v>
      </c>
      <c r="E74" s="75">
        <f>G24</f>
        <v>32</v>
      </c>
      <c r="F74" s="55" t="s">
        <v>109</v>
      </c>
      <c r="G74" s="43">
        <f>E74*9.81</f>
        <v>313.92</v>
      </c>
      <c r="H74" t="s">
        <v>29</v>
      </c>
      <c r="J74" s="56"/>
      <c r="K74" s="17"/>
      <c r="L74" s="55"/>
      <c r="M74" s="8"/>
    </row>
    <row r="75" spans="1:13" x14ac:dyDescent="0.55000000000000004">
      <c r="A75" s="33">
        <v>75</v>
      </c>
      <c r="D75" s="56"/>
      <c r="E75" s="56"/>
      <c r="F75" s="55"/>
      <c r="J75" s="56"/>
      <c r="K75" s="17"/>
      <c r="L75" s="55"/>
      <c r="M75" s="8"/>
    </row>
    <row r="76" spans="1:13" x14ac:dyDescent="0.55000000000000004">
      <c r="A76" s="33">
        <v>76</v>
      </c>
      <c r="B76" s="7" t="s">
        <v>106</v>
      </c>
      <c r="E76" s="56" t="s">
        <v>111</v>
      </c>
      <c r="F76" s="46">
        <f>G74*E73</f>
        <v>125.56800000000001</v>
      </c>
      <c r="G76" s="7" t="s">
        <v>112</v>
      </c>
    </row>
    <row r="77" spans="1:13" x14ac:dyDescent="0.55000000000000004">
      <c r="A77" s="33">
        <v>77</v>
      </c>
      <c r="B77" s="7"/>
      <c r="D77" t="s">
        <v>116</v>
      </c>
      <c r="F77" s="56" t="s">
        <v>117</v>
      </c>
      <c r="G77" s="43">
        <f>E78*D81</f>
        <v>1150.5</v>
      </c>
      <c r="H77" s="7" t="s">
        <v>104</v>
      </c>
    </row>
    <row r="78" spans="1:13" x14ac:dyDescent="0.55000000000000004">
      <c r="A78" s="33">
        <v>78</v>
      </c>
      <c r="C78" s="7"/>
      <c r="D78" s="56" t="s">
        <v>118</v>
      </c>
      <c r="E78" s="66">
        <v>0.65</v>
      </c>
      <c r="F78" t="s">
        <v>119</v>
      </c>
    </row>
    <row r="79" spans="1:13" ht="42.6" customHeight="1" x14ac:dyDescent="0.55000000000000004">
      <c r="A79" s="33">
        <v>79</v>
      </c>
      <c r="B79" s="31" t="s">
        <v>114</v>
      </c>
      <c r="C79" s="2"/>
      <c r="D79" s="2"/>
      <c r="E79" s="2" t="s">
        <v>115</v>
      </c>
      <c r="F79" s="2"/>
      <c r="G79" s="48">
        <f>G77^2*G23*F57/(2*C65*1000000)</f>
        <v>589.77271076074112</v>
      </c>
      <c r="H79" s="31" t="s">
        <v>112</v>
      </c>
    </row>
    <row r="80" spans="1:13" x14ac:dyDescent="0.55000000000000004">
      <c r="A80" s="33">
        <v>80</v>
      </c>
      <c r="B80" t="s">
        <v>122</v>
      </c>
      <c r="D80" t="s">
        <v>123</v>
      </c>
      <c r="G80" s="43">
        <f>G61+H63+H67</f>
        <v>372.03173245411716</v>
      </c>
      <c r="H80" t="s">
        <v>82</v>
      </c>
    </row>
    <row r="81" spans="1:13" x14ac:dyDescent="0.55000000000000004">
      <c r="A81" s="33">
        <v>81</v>
      </c>
      <c r="C81" s="56" t="s">
        <v>125</v>
      </c>
      <c r="D81" s="65">
        <v>1770</v>
      </c>
      <c r="E81" t="s">
        <v>82</v>
      </c>
      <c r="G81" s="8"/>
      <c r="L81" s="56"/>
      <c r="M81" s="55"/>
    </row>
    <row r="82" spans="1:13" x14ac:dyDescent="0.55000000000000004">
      <c r="A82" s="33">
        <v>82</v>
      </c>
      <c r="B82" s="7" t="s">
        <v>120</v>
      </c>
      <c r="E82" s="9" t="s">
        <v>121</v>
      </c>
      <c r="F82" t="s">
        <v>124</v>
      </c>
      <c r="H82" s="43">
        <f>D81/G80</f>
        <v>4.7576586769202409</v>
      </c>
    </row>
    <row r="83" spans="1:13" x14ac:dyDescent="0.55000000000000004">
      <c r="A83" s="33">
        <v>83</v>
      </c>
      <c r="B83" s="7" t="s">
        <v>126</v>
      </c>
      <c r="E83" s="9" t="s">
        <v>128</v>
      </c>
      <c r="F83" t="s">
        <v>129</v>
      </c>
      <c r="H83" s="43">
        <f>G68/G72</f>
        <v>1.9162635771180303</v>
      </c>
    </row>
    <row r="84" spans="1:13" x14ac:dyDescent="0.55000000000000004">
      <c r="A84" s="33">
        <v>84</v>
      </c>
      <c r="B84" s="7" t="s">
        <v>148</v>
      </c>
      <c r="E84" s="9" t="s">
        <v>130</v>
      </c>
      <c r="F84" t="s">
        <v>149</v>
      </c>
      <c r="H84" s="43">
        <f>G79/F76</f>
        <v>4.6968392485405603</v>
      </c>
    </row>
  </sheetData>
  <mergeCells count="4">
    <mergeCell ref="B6:H6"/>
    <mergeCell ref="B7:H7"/>
    <mergeCell ref="B8:H8"/>
    <mergeCell ref="B40:H40"/>
  </mergeCells>
  <pageMargins left="0.7" right="0.7" top="0.75" bottom="0.75" header="0.3" footer="0.3"/>
  <pageSetup paperSize="9" orientation="portrait" r:id="rId1"/>
  <headerFooter>
    <oddHeader>&amp;R&amp;"-,Negrita"&amp;K02-074PROBLEMAS DE GRÚAS PARA INGENIEROS</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62"/>
  <sheetViews>
    <sheetView topLeftCell="A42" zoomScale="80" zoomScaleNormal="80" workbookViewId="0">
      <selection activeCell="H68" sqref="H68"/>
    </sheetView>
  </sheetViews>
  <sheetFormatPr baseColWidth="10" defaultColWidth="9.1015625" defaultRowHeight="14.4" x14ac:dyDescent="0.55000000000000004"/>
  <cols>
    <col min="8" max="8" width="11.89453125" bestFit="1" customWidth="1"/>
    <col min="12" max="12" width="10.1015625" bestFit="1" customWidth="1"/>
  </cols>
  <sheetData>
    <row r="1" spans="1:36" x14ac:dyDescent="0.55000000000000004">
      <c r="A1" t="s">
        <v>0</v>
      </c>
      <c r="C1" t="s">
        <v>1</v>
      </c>
      <c r="E1" t="s">
        <v>2</v>
      </c>
    </row>
    <row r="3" spans="1:36" x14ac:dyDescent="0.55000000000000004">
      <c r="A3" t="s">
        <v>131</v>
      </c>
      <c r="B3" t="str">
        <f>VLOOKUP(L8,Listado!B1:C22,2,FALSE)</f>
        <v>Muñoz García, Santiago</v>
      </c>
      <c r="F3" t="s">
        <v>132</v>
      </c>
      <c r="I3" t="s">
        <v>133</v>
      </c>
      <c r="J3" s="8"/>
    </row>
    <row r="4" spans="1:36" x14ac:dyDescent="0.55000000000000004">
      <c r="J4" s="8"/>
    </row>
    <row r="5" spans="1:36" ht="30" customHeight="1" x14ac:dyDescent="0.55000000000000004">
      <c r="A5" s="76" t="s">
        <v>3</v>
      </c>
      <c r="B5" s="76"/>
      <c r="C5" s="76"/>
      <c r="D5" s="76"/>
      <c r="E5" s="76"/>
      <c r="F5" s="76"/>
      <c r="G5" s="76"/>
      <c r="H5" s="76"/>
      <c r="I5" s="76"/>
      <c r="J5" s="76"/>
      <c r="K5" s="76"/>
      <c r="L5" s="76"/>
      <c r="M5" s="76"/>
    </row>
    <row r="6" spans="1:36" ht="30" customHeight="1" x14ac:dyDescent="0.55000000000000004">
      <c r="A6" s="76" t="s">
        <v>4</v>
      </c>
      <c r="B6" s="76"/>
      <c r="C6" s="76"/>
      <c r="D6" s="76"/>
      <c r="E6" s="76"/>
      <c r="F6" s="76"/>
      <c r="G6" s="76"/>
      <c r="H6" s="76"/>
      <c r="I6" s="76"/>
      <c r="J6" s="76"/>
      <c r="K6" s="76"/>
      <c r="L6" s="76"/>
      <c r="M6" s="76"/>
    </row>
    <row r="7" spans="1:36" ht="30.75" customHeight="1" x14ac:dyDescent="0.55000000000000004">
      <c r="A7" s="76" t="s">
        <v>232</v>
      </c>
      <c r="B7" s="76"/>
      <c r="C7" s="76"/>
      <c r="D7" s="76"/>
      <c r="E7" s="76"/>
      <c r="F7" s="76"/>
      <c r="G7" s="76"/>
      <c r="H7" s="76"/>
      <c r="I7" s="76"/>
      <c r="J7" s="76"/>
      <c r="K7" s="76"/>
      <c r="L7" s="76"/>
      <c r="M7" s="76"/>
    </row>
    <row r="8" spans="1:36" x14ac:dyDescent="0.55000000000000004">
      <c r="K8" s="24" t="s">
        <v>19</v>
      </c>
      <c r="L8" s="25" t="s">
        <v>228</v>
      </c>
    </row>
    <row r="9" spans="1:36" x14ac:dyDescent="0.55000000000000004">
      <c r="B9" t="s">
        <v>142</v>
      </c>
      <c r="E9" t="s">
        <v>143</v>
      </c>
      <c r="H9" s="3">
        <f>1000+(100*INT(L11/3))</f>
        <v>1000</v>
      </c>
      <c r="I9" s="3" t="s">
        <v>22</v>
      </c>
      <c r="K9" s="18" t="s">
        <v>134</v>
      </c>
      <c r="L9" s="21" t="str">
        <f>MID($L$8,1,1)</f>
        <v>3</v>
      </c>
    </row>
    <row r="10" spans="1:36" x14ac:dyDescent="0.55000000000000004">
      <c r="H10" s="3"/>
      <c r="I10" s="3"/>
      <c r="K10" s="19" t="s">
        <v>135</v>
      </c>
      <c r="L10" s="22" t="str">
        <f>MID($L$8,2,1)</f>
        <v>6</v>
      </c>
    </row>
    <row r="11" spans="1:36" x14ac:dyDescent="0.55000000000000004">
      <c r="B11" t="s">
        <v>5</v>
      </c>
      <c r="E11" t="s">
        <v>21</v>
      </c>
      <c r="H11" s="3">
        <f>(2*L16)+10</f>
        <v>24</v>
      </c>
      <c r="I11" s="3" t="s">
        <v>30</v>
      </c>
      <c r="K11" s="19" t="s">
        <v>136</v>
      </c>
      <c r="L11" s="22" t="str">
        <f>MID($L$8,3,1)</f>
        <v>0</v>
      </c>
      <c r="AJ11" s="59"/>
    </row>
    <row r="12" spans="1:36" x14ac:dyDescent="0.55000000000000004">
      <c r="B12" t="s">
        <v>6</v>
      </c>
      <c r="E12" t="s">
        <v>25</v>
      </c>
      <c r="H12" s="3">
        <f xml:space="preserve"> 100 + 2*(L14*10)</f>
        <v>180</v>
      </c>
      <c r="I12" s="3" t="s">
        <v>31</v>
      </c>
      <c r="K12" s="19" t="s">
        <v>87</v>
      </c>
      <c r="L12" s="22" t="str">
        <f>MID($L$8,4,1)</f>
        <v>7</v>
      </c>
    </row>
    <row r="13" spans="1:36" x14ac:dyDescent="0.55000000000000004">
      <c r="B13" t="s">
        <v>7</v>
      </c>
      <c r="E13" t="s">
        <v>26</v>
      </c>
      <c r="H13" s="3">
        <f xml:space="preserve"> 20 + 2*L15</f>
        <v>32</v>
      </c>
      <c r="I13" s="3" t="s">
        <v>32</v>
      </c>
      <c r="K13" s="19" t="s">
        <v>137</v>
      </c>
      <c r="L13" s="22" t="str">
        <f>MID($L$8,5,1)</f>
        <v>2</v>
      </c>
    </row>
    <row r="14" spans="1:36" ht="14.7" x14ac:dyDescent="0.55000000000000004">
      <c r="B14" t="s">
        <v>8</v>
      </c>
      <c r="E14" s="1" t="s">
        <v>27</v>
      </c>
      <c r="H14" s="3">
        <f xml:space="preserve"> INT(1+(L12/2))</f>
        <v>4</v>
      </c>
      <c r="I14" s="3" t="s">
        <v>33</v>
      </c>
      <c r="K14" s="19" t="s">
        <v>138</v>
      </c>
      <c r="L14" s="22" t="str">
        <f>MID($L$8,6,1)</f>
        <v>4</v>
      </c>
    </row>
    <row r="15" spans="1:36" x14ac:dyDescent="0.55000000000000004">
      <c r="B15" t="s">
        <v>20</v>
      </c>
      <c r="K15" s="19" t="s">
        <v>139</v>
      </c>
      <c r="L15" s="22" t="str">
        <f>MID($L$8,7,1)</f>
        <v>6</v>
      </c>
    </row>
    <row r="16" spans="1:36" x14ac:dyDescent="0.55000000000000004">
      <c r="G16" s="4" t="s">
        <v>28</v>
      </c>
      <c r="H16" s="3">
        <v>301</v>
      </c>
      <c r="I16" s="3" t="s">
        <v>34</v>
      </c>
      <c r="K16" s="20" t="s">
        <v>140</v>
      </c>
      <c r="L16" s="23" t="str">
        <f>MID($L$8,8,1)</f>
        <v>7</v>
      </c>
    </row>
    <row r="17" spans="2:11" x14ac:dyDescent="0.55000000000000004">
      <c r="B17" s="2" t="s">
        <v>9</v>
      </c>
    </row>
    <row r="18" spans="2:11" x14ac:dyDescent="0.55000000000000004">
      <c r="C18" t="s">
        <v>10</v>
      </c>
      <c r="F18" t="s">
        <v>45</v>
      </c>
    </row>
    <row r="19" spans="2:11" x14ac:dyDescent="0.55000000000000004">
      <c r="C19" t="s">
        <v>11</v>
      </c>
      <c r="G19" t="s">
        <v>35</v>
      </c>
    </row>
    <row r="20" spans="2:11" x14ac:dyDescent="0.55000000000000004">
      <c r="C20" t="s">
        <v>12</v>
      </c>
      <c r="K20" t="s">
        <v>36</v>
      </c>
    </row>
    <row r="21" spans="2:11" x14ac:dyDescent="0.55000000000000004">
      <c r="C21" t="s">
        <v>13</v>
      </c>
      <c r="G21" t="s">
        <v>37</v>
      </c>
    </row>
    <row r="22" spans="2:11" x14ac:dyDescent="0.55000000000000004">
      <c r="C22" t="s">
        <v>14</v>
      </c>
      <c r="G22" t="s">
        <v>39</v>
      </c>
    </row>
    <row r="23" spans="2:11" x14ac:dyDescent="0.55000000000000004">
      <c r="C23" t="s">
        <v>15</v>
      </c>
      <c r="I23" t="s">
        <v>38</v>
      </c>
      <c r="J23" t="s">
        <v>40</v>
      </c>
    </row>
    <row r="24" spans="2:11" x14ac:dyDescent="0.55000000000000004">
      <c r="C24" t="s">
        <v>16</v>
      </c>
      <c r="G24" t="s">
        <v>41</v>
      </c>
    </row>
    <row r="25" spans="2:11" x14ac:dyDescent="0.55000000000000004">
      <c r="C25" t="s">
        <v>17</v>
      </c>
      <c r="I25" t="s">
        <v>42</v>
      </c>
      <c r="J25" t="s">
        <v>43</v>
      </c>
    </row>
    <row r="26" spans="2:11" x14ac:dyDescent="0.55000000000000004">
      <c r="C26" t="s">
        <v>144</v>
      </c>
      <c r="K26" t="s">
        <v>44</v>
      </c>
    </row>
    <row r="27" spans="2:11" x14ac:dyDescent="0.55000000000000004">
      <c r="C27" t="s">
        <v>145</v>
      </c>
      <c r="K27" t="s">
        <v>127</v>
      </c>
    </row>
    <row r="28" spans="2:11" x14ac:dyDescent="0.55000000000000004">
      <c r="B28" t="s">
        <v>18</v>
      </c>
    </row>
    <row r="30" spans="2:11" x14ac:dyDescent="0.55000000000000004">
      <c r="C30" s="7" t="s">
        <v>46</v>
      </c>
      <c r="E30" t="s">
        <v>47</v>
      </c>
      <c r="F30" s="4" t="s">
        <v>48</v>
      </c>
      <c r="G30" s="3">
        <v>0.98</v>
      </c>
      <c r="H30" t="s">
        <v>49</v>
      </c>
    </row>
    <row r="31" spans="2:11" x14ac:dyDescent="0.55000000000000004">
      <c r="E31" t="s">
        <v>50</v>
      </c>
      <c r="F31" s="4" t="s">
        <v>52</v>
      </c>
      <c r="G31" s="3">
        <v>0.98</v>
      </c>
      <c r="H31" t="s">
        <v>49</v>
      </c>
      <c r="J31" s="4"/>
      <c r="K31" s="3"/>
    </row>
    <row r="32" spans="2:11" x14ac:dyDescent="0.55000000000000004">
      <c r="F32" s="4" t="s">
        <v>51</v>
      </c>
      <c r="G32" s="6">
        <f>(1+G31+G31^2)/3</f>
        <v>0.9801333333333333</v>
      </c>
      <c r="H32" t="s">
        <v>236</v>
      </c>
    </row>
    <row r="33" spans="3:28" x14ac:dyDescent="0.55000000000000004">
      <c r="E33" t="s">
        <v>230</v>
      </c>
      <c r="G33" s="10" t="s">
        <v>59</v>
      </c>
      <c r="H33" s="3" t="s">
        <v>60</v>
      </c>
      <c r="I33" s="11">
        <f>G30 * G32</f>
        <v>0.96053066666666664</v>
      </c>
    </row>
    <row r="35" spans="3:28" x14ac:dyDescent="0.55000000000000004">
      <c r="C35" s="7" t="s">
        <v>55</v>
      </c>
      <c r="E35" s="9" t="s">
        <v>56</v>
      </c>
      <c r="F35" s="4" t="s">
        <v>57</v>
      </c>
      <c r="G35" s="13">
        <f xml:space="preserve"> H11/3</f>
        <v>8</v>
      </c>
      <c r="H35" s="7" t="s">
        <v>22</v>
      </c>
      <c r="I35" t="s">
        <v>58</v>
      </c>
      <c r="K35" t="s">
        <v>65</v>
      </c>
      <c r="M35" t="s">
        <v>68</v>
      </c>
    </row>
    <row r="36" spans="3:28" x14ac:dyDescent="0.55000000000000004">
      <c r="C36" s="7" t="s">
        <v>61</v>
      </c>
      <c r="E36" s="9" t="s">
        <v>62</v>
      </c>
      <c r="F36" s="4" t="s">
        <v>63</v>
      </c>
      <c r="G36" s="11">
        <f xml:space="preserve"> H11/21</f>
        <v>1.1428571428571428</v>
      </c>
      <c r="H36" s="7" t="s">
        <v>22</v>
      </c>
      <c r="I36" t="s">
        <v>58</v>
      </c>
      <c r="K36" t="s">
        <v>64</v>
      </c>
      <c r="M36" t="s">
        <v>68</v>
      </c>
    </row>
    <row r="37" spans="3:28" x14ac:dyDescent="0.55000000000000004">
      <c r="C37" s="7"/>
      <c r="E37" s="9"/>
      <c r="F37" s="4"/>
      <c r="G37" s="11"/>
      <c r="H37" s="7"/>
    </row>
    <row r="38" spans="3:28" x14ac:dyDescent="0.55000000000000004">
      <c r="C38" s="7"/>
      <c r="E38" s="14" t="s">
        <v>70</v>
      </c>
      <c r="F38" s="4"/>
      <c r="G38" s="11"/>
      <c r="H38" s="4" t="s">
        <v>71</v>
      </c>
      <c r="I38" t="s">
        <v>72</v>
      </c>
      <c r="J38" s="55" t="s">
        <v>77</v>
      </c>
      <c r="K38" s="5">
        <f>(PI()/4)*G36^2</f>
        <v>1.0258261726007487</v>
      </c>
      <c r="L38" s="3" t="s">
        <v>73</v>
      </c>
    </row>
    <row r="39" spans="3:28" x14ac:dyDescent="0.55000000000000004">
      <c r="C39" s="7" t="s">
        <v>66</v>
      </c>
      <c r="E39" s="9" t="s">
        <v>67</v>
      </c>
      <c r="F39" s="4" t="s">
        <v>69</v>
      </c>
      <c r="G39" s="12">
        <f xml:space="preserve"> 6*37*K38</f>
        <v>227.73341031736621</v>
      </c>
      <c r="H39" s="7" t="s">
        <v>73</v>
      </c>
    </row>
    <row r="40" spans="3:28" x14ac:dyDescent="0.55000000000000004">
      <c r="C40" s="7"/>
      <c r="E40" s="9"/>
      <c r="F40" s="4"/>
      <c r="G40" s="12"/>
      <c r="H40" s="7"/>
    </row>
    <row r="41" spans="3:28" x14ac:dyDescent="0.55000000000000004">
      <c r="E41" s="14" t="s">
        <v>74</v>
      </c>
      <c r="H41" s="4" t="s">
        <v>75</v>
      </c>
      <c r="I41" s="3">
        <v>6</v>
      </c>
    </row>
    <row r="42" spans="3:28" x14ac:dyDescent="0.55000000000000004">
      <c r="C42" s="7" t="s">
        <v>110</v>
      </c>
      <c r="E42" s="9" t="s">
        <v>76</v>
      </c>
      <c r="F42" s="3" t="s">
        <v>231</v>
      </c>
      <c r="G42" s="13">
        <f xml:space="preserve"> H13/(I41*G32)</f>
        <v>5.4414365392463608</v>
      </c>
      <c r="H42" s="7" t="s">
        <v>24</v>
      </c>
      <c r="I42" t="s">
        <v>77</v>
      </c>
      <c r="J42" s="12">
        <f>G42*9.81</f>
        <v>53.380492450006805</v>
      </c>
      <c r="K42" s="7" t="s">
        <v>29</v>
      </c>
    </row>
    <row r="43" spans="3:28" x14ac:dyDescent="0.55000000000000004">
      <c r="F43" t="s">
        <v>229</v>
      </c>
      <c r="O43" t="s">
        <v>146</v>
      </c>
      <c r="S43" t="s">
        <v>256</v>
      </c>
      <c r="V43" t="s">
        <v>257</v>
      </c>
      <c r="W43" t="s">
        <v>150</v>
      </c>
      <c r="Y43" s="59"/>
      <c r="Z43" s="59"/>
      <c r="AA43" s="59"/>
      <c r="AB43" s="59"/>
    </row>
    <row r="44" spans="3:28" x14ac:dyDescent="0.55000000000000004">
      <c r="C44" s="7" t="s">
        <v>78</v>
      </c>
      <c r="F44" s="7" t="s">
        <v>79</v>
      </c>
      <c r="G44" t="s">
        <v>80</v>
      </c>
      <c r="H44" s="12">
        <f>J42*1000/G39</f>
        <v>234.39903866374493</v>
      </c>
      <c r="I44" s="7" t="s">
        <v>82</v>
      </c>
      <c r="Y44" s="59"/>
      <c r="Z44" s="59"/>
      <c r="AA44" s="59"/>
      <c r="AB44" s="59"/>
    </row>
    <row r="45" spans="3:28" ht="14.7" x14ac:dyDescent="0.55000000000000004">
      <c r="C45" s="7" t="s">
        <v>83</v>
      </c>
      <c r="F45" s="7" t="s">
        <v>84</v>
      </c>
      <c r="G45" t="s">
        <v>147</v>
      </c>
      <c r="J45" s="12">
        <f>H44*H14/9.81</f>
        <v>95.575550933229323</v>
      </c>
      <c r="K45" s="7" t="s">
        <v>82</v>
      </c>
    </row>
    <row r="46" spans="3:28" x14ac:dyDescent="0.55000000000000004">
      <c r="C46" s="7"/>
      <c r="D46" s="4" t="s">
        <v>88</v>
      </c>
      <c r="E46" s="3">
        <v>46</v>
      </c>
      <c r="F46" t="s">
        <v>89</v>
      </c>
      <c r="G46" s="79" t="s">
        <v>86</v>
      </c>
      <c r="H46" s="79"/>
      <c r="I46" s="4" t="s">
        <v>87</v>
      </c>
      <c r="J46" s="16">
        <f>$H$9</f>
        <v>1000</v>
      </c>
      <c r="K46" t="s">
        <v>22</v>
      </c>
    </row>
    <row r="47" spans="3:28" x14ac:dyDescent="0.55000000000000004">
      <c r="C47" s="7" t="s">
        <v>105</v>
      </c>
      <c r="F47" s="7" t="s">
        <v>85</v>
      </c>
      <c r="G47" t="s">
        <v>90</v>
      </c>
      <c r="I47" s="12">
        <f>0.8*E46*1000*G36/J46</f>
        <v>42.057142857142864</v>
      </c>
      <c r="J47" s="7" t="s">
        <v>82</v>
      </c>
    </row>
    <row r="49" spans="3:13" x14ac:dyDescent="0.55000000000000004">
      <c r="C49" s="7" t="s">
        <v>91</v>
      </c>
      <c r="G49" s="7" t="s">
        <v>92</v>
      </c>
      <c r="H49" s="10">
        <v>24</v>
      </c>
      <c r="I49" s="7" t="s">
        <v>82</v>
      </c>
      <c r="J49" t="s">
        <v>96</v>
      </c>
    </row>
    <row r="50" spans="3:13" ht="14.7" x14ac:dyDescent="0.55000000000000004">
      <c r="C50" s="7"/>
      <c r="D50" t="s">
        <v>97</v>
      </c>
      <c r="F50" s="4" t="s">
        <v>98</v>
      </c>
      <c r="G50" t="s">
        <v>99</v>
      </c>
      <c r="H50" s="8">
        <f xml:space="preserve"> J42*(1+H14/9.81)</f>
        <v>75.146238606992256</v>
      </c>
      <c r="I50" t="s">
        <v>29</v>
      </c>
    </row>
    <row r="51" spans="3:13" x14ac:dyDescent="0.55000000000000004">
      <c r="C51" s="7"/>
      <c r="D51" t="s">
        <v>100</v>
      </c>
      <c r="F51" s="4" t="s">
        <v>101</v>
      </c>
      <c r="G51" s="3" t="s">
        <v>102</v>
      </c>
      <c r="H51" s="16">
        <f xml:space="preserve"> J46/2</f>
        <v>500</v>
      </c>
      <c r="I51" t="s">
        <v>22</v>
      </c>
      <c r="J51" s="4" t="s">
        <v>53</v>
      </c>
      <c r="K51" s="3">
        <v>0.5</v>
      </c>
      <c r="L51" t="s">
        <v>93</v>
      </c>
    </row>
    <row r="52" spans="3:13" x14ac:dyDescent="0.55000000000000004">
      <c r="C52" s="7" t="s">
        <v>94</v>
      </c>
      <c r="F52" s="9" t="s">
        <v>95</v>
      </c>
      <c r="G52" t="s">
        <v>103</v>
      </c>
      <c r="H52" s="12">
        <f>H50*1000/(H51*K51*H11)</f>
        <v>12.524373101165375</v>
      </c>
      <c r="I52" s="7" t="s">
        <v>104</v>
      </c>
    </row>
    <row r="54" spans="3:13" x14ac:dyDescent="0.55000000000000004">
      <c r="D54" s="79" t="s">
        <v>108</v>
      </c>
      <c r="E54" s="79"/>
      <c r="F54" s="3">
        <v>0.4</v>
      </c>
      <c r="G54" t="s">
        <v>23</v>
      </c>
      <c r="H54" t="s">
        <v>113</v>
      </c>
      <c r="I54" s="4" t="s">
        <v>107</v>
      </c>
      <c r="J54" s="17">
        <f>H13</f>
        <v>32</v>
      </c>
      <c r="K54" s="3" t="s">
        <v>109</v>
      </c>
      <c r="L54" s="8">
        <f>J54*9.81</f>
        <v>313.92</v>
      </c>
      <c r="M54" t="s">
        <v>29</v>
      </c>
    </row>
    <row r="55" spans="3:13" x14ac:dyDescent="0.55000000000000004">
      <c r="C55" s="7" t="s">
        <v>106</v>
      </c>
      <c r="F55" s="4" t="s">
        <v>111</v>
      </c>
      <c r="G55" s="15">
        <f>L54*F54</f>
        <v>125.56800000000001</v>
      </c>
      <c r="H55" s="7" t="s">
        <v>112</v>
      </c>
    </row>
    <row r="56" spans="3:13" x14ac:dyDescent="0.55000000000000004">
      <c r="C56" s="7"/>
      <c r="D56" t="s">
        <v>116</v>
      </c>
      <c r="F56" s="4" t="s">
        <v>117</v>
      </c>
      <c r="G56" s="12">
        <f>J56*L59</f>
        <v>1150.5</v>
      </c>
      <c r="H56" s="7" t="s">
        <v>104</v>
      </c>
      <c r="I56" s="4" t="s">
        <v>118</v>
      </c>
      <c r="J56">
        <v>0.65</v>
      </c>
      <c r="K56" t="s">
        <v>119</v>
      </c>
    </row>
    <row r="57" spans="3:13" x14ac:dyDescent="0.55000000000000004">
      <c r="C57" s="7" t="s">
        <v>114</v>
      </c>
      <c r="F57" t="s">
        <v>115</v>
      </c>
      <c r="H57" s="15">
        <f>G56^2*H12*G39/(2*E46*1000000)</f>
        <v>589.77271076074112</v>
      </c>
      <c r="I57" s="7" t="s">
        <v>112</v>
      </c>
    </row>
    <row r="59" spans="3:13" x14ac:dyDescent="0.55000000000000004">
      <c r="D59" t="s">
        <v>122</v>
      </c>
      <c r="F59" t="s">
        <v>123</v>
      </c>
      <c r="I59" s="8">
        <f>H44+J45+I47</f>
        <v>372.03173245411716</v>
      </c>
      <c r="J59" t="s">
        <v>82</v>
      </c>
      <c r="K59" s="4" t="s">
        <v>125</v>
      </c>
      <c r="L59" s="3">
        <v>1770</v>
      </c>
      <c r="M59" t="s">
        <v>82</v>
      </c>
    </row>
    <row r="60" spans="3:13" x14ac:dyDescent="0.55000000000000004">
      <c r="C60" s="7" t="s">
        <v>120</v>
      </c>
      <c r="F60" s="9" t="s">
        <v>121</v>
      </c>
      <c r="G60" s="78" t="s">
        <v>124</v>
      </c>
      <c r="H60" s="78"/>
      <c r="I60" s="12">
        <f>L59/I59</f>
        <v>4.7576586769202409</v>
      </c>
    </row>
    <row r="61" spans="3:13" x14ac:dyDescent="0.55000000000000004">
      <c r="C61" s="7" t="s">
        <v>126</v>
      </c>
      <c r="F61" s="9" t="s">
        <v>128</v>
      </c>
      <c r="G61" s="78" t="s">
        <v>129</v>
      </c>
      <c r="H61" s="78"/>
      <c r="I61" s="12">
        <f>H49/H52</f>
        <v>1.9162635771180303</v>
      </c>
    </row>
    <row r="62" spans="3:13" x14ac:dyDescent="0.55000000000000004">
      <c r="C62" s="7" t="s">
        <v>148</v>
      </c>
      <c r="F62" s="9" t="s">
        <v>130</v>
      </c>
      <c r="G62" s="78" t="s">
        <v>149</v>
      </c>
      <c r="H62" s="78"/>
      <c r="I62" s="12">
        <f>H57/G55</f>
        <v>4.6968392485405603</v>
      </c>
    </row>
  </sheetData>
  <mergeCells count="8">
    <mergeCell ref="G61:H61"/>
    <mergeCell ref="G62:H62"/>
    <mergeCell ref="A5:M5"/>
    <mergeCell ref="A6:M6"/>
    <mergeCell ref="A7:M7"/>
    <mergeCell ref="G46:H46"/>
    <mergeCell ref="D54:E54"/>
    <mergeCell ref="G60:H60"/>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tabSelected="1" workbookViewId="0">
      <selection activeCell="C20" sqref="C20"/>
    </sheetView>
  </sheetViews>
  <sheetFormatPr baseColWidth="10" defaultRowHeight="14.4" x14ac:dyDescent="0.55000000000000004"/>
  <cols>
    <col min="2" max="2" width="17.3125" style="59" customWidth="1"/>
    <col min="3" max="3" width="23.20703125" customWidth="1"/>
  </cols>
  <sheetData>
    <row r="1" spans="1:3" ht="28.8" x14ac:dyDescent="0.55000000000000004">
      <c r="A1" s="57" t="s">
        <v>186</v>
      </c>
      <c r="B1" s="58" t="s">
        <v>187</v>
      </c>
      <c r="C1" s="57" t="s">
        <v>188</v>
      </c>
    </row>
    <row r="3" spans="1:3" x14ac:dyDescent="0.55000000000000004">
      <c r="A3" s="53">
        <v>1</v>
      </c>
      <c r="B3" s="60" t="s">
        <v>189</v>
      </c>
      <c r="C3" s="26" t="s">
        <v>190</v>
      </c>
    </row>
    <row r="4" spans="1:3" x14ac:dyDescent="0.55000000000000004">
      <c r="A4" s="53">
        <v>2</v>
      </c>
      <c r="B4" s="60" t="s">
        <v>191</v>
      </c>
      <c r="C4" s="26" t="s">
        <v>192</v>
      </c>
    </row>
    <row r="5" spans="1:3" x14ac:dyDescent="0.55000000000000004">
      <c r="A5" s="53">
        <v>3</v>
      </c>
      <c r="B5" s="60" t="s">
        <v>193</v>
      </c>
      <c r="C5" s="26" t="s">
        <v>194</v>
      </c>
    </row>
    <row r="6" spans="1:3" x14ac:dyDescent="0.55000000000000004">
      <c r="A6" s="53">
        <v>4</v>
      </c>
      <c r="B6" s="60" t="s">
        <v>195</v>
      </c>
      <c r="C6" s="26" t="s">
        <v>196</v>
      </c>
    </row>
    <row r="7" spans="1:3" x14ac:dyDescent="0.55000000000000004">
      <c r="A7" s="53">
        <v>5</v>
      </c>
      <c r="B7" s="60" t="s">
        <v>197</v>
      </c>
      <c r="C7" s="26" t="s">
        <v>198</v>
      </c>
    </row>
    <row r="8" spans="1:3" x14ac:dyDescent="0.55000000000000004">
      <c r="A8" s="53">
        <v>6</v>
      </c>
      <c r="B8" s="60" t="s">
        <v>199</v>
      </c>
      <c r="C8" s="26" t="s">
        <v>200</v>
      </c>
    </row>
    <row r="9" spans="1:3" x14ac:dyDescent="0.55000000000000004">
      <c r="A9" s="53">
        <v>7</v>
      </c>
      <c r="B9" s="60" t="s">
        <v>201</v>
      </c>
      <c r="C9" s="26" t="s">
        <v>202</v>
      </c>
    </row>
    <row r="10" spans="1:3" x14ac:dyDescent="0.55000000000000004">
      <c r="A10" s="53">
        <v>8</v>
      </c>
      <c r="B10" s="60" t="s">
        <v>203</v>
      </c>
      <c r="C10" s="26" t="s">
        <v>204</v>
      </c>
    </row>
    <row r="11" spans="1:3" x14ac:dyDescent="0.55000000000000004">
      <c r="A11" s="53">
        <v>9</v>
      </c>
      <c r="B11" s="60" t="s">
        <v>205</v>
      </c>
      <c r="C11" s="26" t="s">
        <v>206</v>
      </c>
    </row>
    <row r="12" spans="1:3" x14ac:dyDescent="0.55000000000000004">
      <c r="A12" s="53">
        <v>10</v>
      </c>
      <c r="B12" s="60" t="s">
        <v>207</v>
      </c>
      <c r="C12" s="26" t="s">
        <v>208</v>
      </c>
    </row>
    <row r="13" spans="1:3" x14ac:dyDescent="0.55000000000000004">
      <c r="A13" s="53">
        <v>11</v>
      </c>
      <c r="B13" s="60" t="s">
        <v>209</v>
      </c>
      <c r="C13" s="26" t="s">
        <v>210</v>
      </c>
    </row>
    <row r="14" spans="1:3" x14ac:dyDescent="0.55000000000000004">
      <c r="A14" s="53">
        <v>12</v>
      </c>
      <c r="B14" s="60" t="s">
        <v>211</v>
      </c>
      <c r="C14" s="26" t="s">
        <v>212</v>
      </c>
    </row>
    <row r="15" spans="1:3" x14ac:dyDescent="0.55000000000000004">
      <c r="A15" s="53">
        <v>13</v>
      </c>
      <c r="B15" s="60" t="s">
        <v>213</v>
      </c>
      <c r="C15" s="26" t="s">
        <v>214</v>
      </c>
    </row>
    <row r="16" spans="1:3" x14ac:dyDescent="0.55000000000000004">
      <c r="A16" s="53">
        <v>14</v>
      </c>
      <c r="B16" s="60" t="s">
        <v>215</v>
      </c>
      <c r="C16" s="26" t="s">
        <v>216</v>
      </c>
    </row>
    <row r="17" spans="1:3" x14ac:dyDescent="0.55000000000000004">
      <c r="A17" s="53">
        <v>15</v>
      </c>
      <c r="B17" s="60" t="s">
        <v>217</v>
      </c>
      <c r="C17" s="26" t="s">
        <v>218</v>
      </c>
    </row>
    <row r="18" spans="1:3" x14ac:dyDescent="0.55000000000000004">
      <c r="A18" s="53">
        <v>16</v>
      </c>
      <c r="B18" s="60" t="s">
        <v>219</v>
      </c>
      <c r="C18" s="26" t="s">
        <v>220</v>
      </c>
    </row>
    <row r="19" spans="1:3" x14ac:dyDescent="0.55000000000000004">
      <c r="A19" s="53">
        <v>17</v>
      </c>
      <c r="B19" s="60" t="s">
        <v>221</v>
      </c>
      <c r="C19" s="26" t="s">
        <v>222</v>
      </c>
    </row>
    <row r="20" spans="1:3" x14ac:dyDescent="0.55000000000000004">
      <c r="A20" s="53">
        <v>18</v>
      </c>
      <c r="B20" s="60" t="s">
        <v>228</v>
      </c>
      <c r="C20" s="26" t="s">
        <v>223</v>
      </c>
    </row>
    <row r="21" spans="1:3" x14ac:dyDescent="0.55000000000000004">
      <c r="A21" s="53">
        <v>19</v>
      </c>
      <c r="B21" s="60" t="s">
        <v>224</v>
      </c>
      <c r="C21" s="26" t="s">
        <v>225</v>
      </c>
    </row>
    <row r="22" spans="1:3" x14ac:dyDescent="0.55000000000000004">
      <c r="A22" s="53">
        <v>20</v>
      </c>
      <c r="B22" s="60" t="s">
        <v>226</v>
      </c>
      <c r="C22" s="26" t="s">
        <v>227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Formulas</vt:lpstr>
      <vt:lpstr>Ejemplo</vt:lpstr>
      <vt:lpstr>Original</vt:lpstr>
      <vt:lpstr>Listado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2023-08-20T18:11:56Z</dcterms:modified>
</cp:coreProperties>
</file>