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3040" windowHeight="9288" activeTab="1"/>
  </bookViews>
  <sheets>
    <sheet name="Fórmulas" sheetId="30" r:id="rId1"/>
    <sheet name="Ejemplo" sheetId="31" r:id="rId2"/>
    <sheet name="Original" sheetId="6" r:id="rId3"/>
    <sheet name="Listado" sheetId="10" r:id="rId4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7" i="31" l="1"/>
  <c r="E107" i="31"/>
  <c r="F106" i="31"/>
  <c r="E106" i="31"/>
  <c r="F105" i="31"/>
  <c r="E105" i="31"/>
  <c r="G93" i="31" l="1"/>
  <c r="F92" i="31"/>
  <c r="F91" i="31"/>
  <c r="G78" i="31"/>
  <c r="G76" i="31"/>
  <c r="G75" i="31"/>
  <c r="G74" i="31"/>
  <c r="F76" i="31"/>
  <c r="F75" i="31"/>
  <c r="F74" i="31"/>
  <c r="E76" i="31"/>
  <c r="E75" i="31"/>
  <c r="E74" i="31"/>
  <c r="G71" i="31"/>
  <c r="G70" i="31"/>
  <c r="G69" i="31"/>
  <c r="G65" i="31"/>
  <c r="M45" i="6"/>
  <c r="G60" i="31"/>
  <c r="K33" i="6"/>
  <c r="E8" i="6" l="1"/>
  <c r="I25" i="6"/>
  <c r="G21" i="6"/>
  <c r="G19" i="6"/>
  <c r="D14" i="31"/>
  <c r="D13" i="31"/>
  <c r="G51" i="31" s="1"/>
  <c r="D12" i="31"/>
  <c r="G50" i="31" s="1"/>
  <c r="D11" i="31"/>
  <c r="F29" i="31" s="1"/>
  <c r="D10" i="31"/>
  <c r="H10" i="31" s="1"/>
  <c r="D9" i="31"/>
  <c r="H8" i="31" s="1"/>
  <c r="D8" i="31"/>
  <c r="D7" i="31"/>
  <c r="D4" i="31"/>
  <c r="B3" i="6"/>
  <c r="G40" i="31" l="1"/>
  <c r="H11" i="31"/>
  <c r="G52" i="31"/>
  <c r="D35" i="31"/>
  <c r="H7" i="31"/>
  <c r="F28" i="31"/>
  <c r="G39" i="31" s="1"/>
  <c r="F20" i="31"/>
  <c r="G90" i="31"/>
  <c r="G89" i="31"/>
  <c r="E44" i="31" l="1"/>
  <c r="F69" i="31"/>
  <c r="G35" i="31"/>
  <c r="H41" i="31"/>
  <c r="F46" i="31" s="1"/>
  <c r="H40" i="31"/>
  <c r="F45" i="31" s="1"/>
  <c r="H39" i="31"/>
  <c r="F44" i="31" s="1"/>
  <c r="E45" i="31"/>
  <c r="G45" i="31" s="1"/>
  <c r="F70" i="31"/>
  <c r="F30" i="31"/>
  <c r="G41" i="31" s="1"/>
  <c r="E46" i="31" l="1"/>
  <c r="G46" i="31" s="1"/>
  <c r="F71" i="31"/>
  <c r="G44" i="31"/>
  <c r="F70" i="30"/>
  <c r="G47" i="31" l="1"/>
  <c r="E72" i="6"/>
  <c r="E71" i="6"/>
  <c r="E70" i="6"/>
  <c r="D72" i="6"/>
  <c r="D71" i="6"/>
  <c r="D70" i="6"/>
  <c r="F71" i="30" l="1"/>
  <c r="F69" i="30"/>
  <c r="C25" i="6"/>
  <c r="G38" i="6" s="1"/>
  <c r="J29" i="6" l="1"/>
  <c r="C24" i="6"/>
  <c r="C23" i="6"/>
  <c r="C22" i="6"/>
  <c r="C21" i="6"/>
  <c r="C20" i="6"/>
  <c r="C19" i="6"/>
  <c r="C18" i="6"/>
  <c r="F33" i="6" l="1"/>
  <c r="G49" i="6" s="1"/>
  <c r="K49" i="6" s="1"/>
  <c r="I24" i="6"/>
  <c r="G37" i="6"/>
  <c r="G22" i="6"/>
  <c r="G18" i="6"/>
  <c r="G36" i="6"/>
  <c r="M29" i="6"/>
  <c r="G34" i="6"/>
  <c r="G32" i="6"/>
  <c r="G33" i="6"/>
  <c r="J34" i="6"/>
  <c r="K34" i="6" l="1"/>
  <c r="H49" i="6"/>
  <c r="K35" i="6"/>
  <c r="H50" i="6"/>
  <c r="L50" i="6" s="1"/>
  <c r="L49" i="6"/>
  <c r="M49" i="6" s="1"/>
  <c r="H48" i="6"/>
  <c r="L48" i="6" s="1"/>
  <c r="F32" i="6"/>
  <c r="G48" i="6" s="1"/>
  <c r="K48" i="6" s="1"/>
  <c r="I26" i="6"/>
  <c r="F34" i="6" s="1"/>
  <c r="G50" i="6" s="1"/>
  <c r="K50" i="6" s="1"/>
  <c r="L34" i="6"/>
  <c r="G60" i="6"/>
  <c r="F62" i="6" s="1"/>
  <c r="H63" i="6"/>
  <c r="G59" i="6"/>
  <c r="J35" i="6" l="1"/>
  <c r="L35" i="6" s="1"/>
  <c r="J33" i="6"/>
  <c r="L33" i="6" s="1"/>
  <c r="M48" i="6"/>
  <c r="M50" i="6"/>
  <c r="M51" i="6" s="1"/>
  <c r="L36" i="6"/>
  <c r="G43" i="6" s="1"/>
  <c r="F61" i="6"/>
</calcChain>
</file>

<file path=xl/sharedStrings.xml><?xml version="1.0" encoding="utf-8"?>
<sst xmlns="http://schemas.openxmlformats.org/spreadsheetml/2006/main" count="639" uniqueCount="243">
  <si>
    <t>ING. TRANSPORTE</t>
  </si>
  <si>
    <t>DNI =</t>
  </si>
  <si>
    <t>D =</t>
  </si>
  <si>
    <t>C =</t>
  </si>
  <si>
    <t>t</t>
  </si>
  <si>
    <t>Se pide:</t>
  </si>
  <si>
    <t>A =</t>
  </si>
  <si>
    <t>B =</t>
  </si>
  <si>
    <t>E =</t>
  </si>
  <si>
    <t>cont/h</t>
  </si>
  <si>
    <t>h/día</t>
  </si>
  <si>
    <t>Jornada diaria, J =</t>
  </si>
  <si>
    <t>día/sem</t>
  </si>
  <si>
    <t>sem/año</t>
  </si>
  <si>
    <t>años/vida</t>
  </si>
  <si>
    <t>Distribución de carga útil:</t>
  </si>
  <si>
    <t>Q1u =</t>
  </si>
  <si>
    <t>Q2u =</t>
  </si>
  <si>
    <t>Q3u =</t>
  </si>
  <si>
    <t>Días/semana, DS =</t>
  </si>
  <si>
    <t>Semanas útiles, SU =</t>
  </si>
  <si>
    <t>Años servicio, AS =</t>
  </si>
  <si>
    <t>(por cada mil contenedores)</t>
  </si>
  <si>
    <t>Carga total:</t>
  </si>
  <si>
    <t>Suponemos, para cada fracción, el valor superior.</t>
  </si>
  <si>
    <t>Añadimos el peso de los elementos de suspensión</t>
  </si>
  <si>
    <t>Distribución de carga total:</t>
  </si>
  <si>
    <t>Q1t =</t>
  </si>
  <si>
    <t>Q2t =</t>
  </si>
  <si>
    <t>Q3t =</t>
  </si>
  <si>
    <t>Pmax =</t>
  </si>
  <si>
    <t>CT =</t>
  </si>
  <si>
    <t>ciclos</t>
  </si>
  <si>
    <t>Ci</t>
  </si>
  <si>
    <t>Pi</t>
  </si>
  <si>
    <t>Ci/CT</t>
  </si>
  <si>
    <t>Pi/Pmax</t>
  </si>
  <si>
    <t>sumando</t>
  </si>
  <si>
    <t>Kp =</t>
  </si>
  <si>
    <t>Estado de carga:</t>
  </si>
  <si>
    <t>Número de ciclos:</t>
  </si>
  <si>
    <t>Nciclos = Th x J x DS x SU x AS =</t>
  </si>
  <si>
    <t>ciclos/vida</t>
  </si>
  <si>
    <t>Clase de utilización:</t>
  </si>
  <si>
    <t>--&gt;</t>
  </si>
  <si>
    <t>Utilizacion intensiva</t>
  </si>
  <si>
    <t>GRUPO DE CLASIFICACIÓN DE MECANISMOS</t>
  </si>
  <si>
    <t>Peso del carro</t>
  </si>
  <si>
    <t>Qc =</t>
  </si>
  <si>
    <t>Velocidad pórtico</t>
  </si>
  <si>
    <t>Vp =</t>
  </si>
  <si>
    <t>m/min</t>
  </si>
  <si>
    <t>- Coeficiente de espectro de cargas de cada mecanismo, según fórmula cuando se pueda.</t>
  </si>
  <si>
    <t>- Estado de carga y clase de utilización de cada mecanismo.</t>
  </si>
  <si>
    <t>- Grupo de clasificación de cada mecanismo.</t>
  </si>
  <si>
    <t>F =</t>
  </si>
  <si>
    <t>G =</t>
  </si>
  <si>
    <t>H =</t>
  </si>
  <si>
    <t>Fracción temporal mecanismo elevación</t>
  </si>
  <si>
    <t>alfa_e =</t>
  </si>
  <si>
    <t>%</t>
  </si>
  <si>
    <t>Fracción temporal mec. trasl. Carro</t>
  </si>
  <si>
    <t>alfa_c =</t>
  </si>
  <si>
    <t>Desplazamiento pórtico</t>
  </si>
  <si>
    <t>Lp =</t>
  </si>
  <si>
    <t>m/día</t>
  </si>
  <si>
    <t>Km</t>
  </si>
  <si>
    <t>Coef. de espectro de cargas.</t>
  </si>
  <si>
    <t>La proporción de tiempos es igual que la proporción de ciclos del aparato.</t>
  </si>
  <si>
    <t>Mec. elevación:</t>
  </si>
  <si>
    <t>Las cargas son las mismas que para el aparato.</t>
  </si>
  <si>
    <t>Por tanto, Km_e = Kp</t>
  </si>
  <si>
    <t>Km_e =</t>
  </si>
  <si>
    <t>Mec. Trasl. Carro:</t>
  </si>
  <si>
    <t>Las cargas son las de elevación + el peso del carro, por el factor de rodadura.</t>
  </si>
  <si>
    <t>Aprovechamos la tabla del aparato, modificando las cargas.</t>
  </si>
  <si>
    <t>Cti</t>
  </si>
  <si>
    <t>Pti</t>
  </si>
  <si>
    <t>Ptmax =</t>
  </si>
  <si>
    <t>Cti/CtT</t>
  </si>
  <si>
    <t>Pti/Ptmax</t>
  </si>
  <si>
    <t>Km_t =</t>
  </si>
  <si>
    <t>Siempre funciona a plena carga</t>
  </si>
  <si>
    <t>Mec. Trasl. Grúa:</t>
  </si>
  <si>
    <t>Km_tg =</t>
  </si>
  <si>
    <t>Valor máximo</t>
  </si>
  <si>
    <t>Est. carga muy pesado</t>
  </si>
  <si>
    <t>L4</t>
  </si>
  <si>
    <t>Número de horas:</t>
  </si>
  <si>
    <t>horas/vida</t>
  </si>
  <si>
    <t>Nh = J x DS x SU x AS =</t>
  </si>
  <si>
    <t>Nº horas elevacion:</t>
  </si>
  <si>
    <t>Nh_e = alfa_e x Nh =</t>
  </si>
  <si>
    <t>Nº h. trasl. carro:</t>
  </si>
  <si>
    <t>Nh_t = alfa_t x Nh =</t>
  </si>
  <si>
    <t>h</t>
  </si>
  <si>
    <t>Nº h. trasl. grúa:</t>
  </si>
  <si>
    <t>Nh_tg = Lp/(Vp x 60) x DS x SU x AS =</t>
  </si>
  <si>
    <t>Grupo de clasificación:</t>
  </si>
  <si>
    <t>M8</t>
  </si>
  <si>
    <t>Alumno:</t>
  </si>
  <si>
    <t>Fecha:</t>
  </si>
  <si>
    <t>Nota:</t>
  </si>
  <si>
    <t>El mecanismo de elevación está funcionando una fracción alfa_e del tiempo que la máquina está trabajando.</t>
  </si>
  <si>
    <t>El mecanismo de traslación del carro, funciona una fracción alfa_c del tiempo que la máquina está trabajando</t>
  </si>
  <si>
    <t>La grúa hay que trasladarla una longitud Lp metros al día, de media.</t>
  </si>
  <si>
    <t>Utilización ocasional</t>
  </si>
  <si>
    <t>Km_t se aproxima a 1</t>
  </si>
  <si>
    <t>Contened. por hora, Ch =</t>
  </si>
  <si>
    <t>&lt; 14 t</t>
  </si>
  <si>
    <t>entre 14 y 30 t</t>
  </si>
  <si>
    <t>entre 30 y 50 t</t>
  </si>
  <si>
    <t>Qsp =</t>
  </si>
  <si>
    <t>Km_e se aproxima a 1</t>
  </si>
  <si>
    <t>El mec. de elevación está funcionando una fracción alfa_e del tiempo que la máquina está trabajando.</t>
  </si>
  <si>
    <t>El mec. de traslación del carro, funciona una fracción alfa_c del tiempo que la máquina está trabajando</t>
  </si>
  <si>
    <t>=1000-F28-F29</t>
  </si>
  <si>
    <t>Las cargas son: elevación + el peso del carro, por el factor de rodadura.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</si>
  <si>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</si>
  <si>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</si>
  <si>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</si>
  <si>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</si>
  <si>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</si>
  <si>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</si>
  <si>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</si>
  <si>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</si>
  <si>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</si>
  <si>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</si>
  <si>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TAREA 3</t>
  </si>
  <si>
    <t>CLASIFICACIÓN DE MECANISMOS</t>
  </si>
  <si>
    <t>Nº orden</t>
  </si>
  <si>
    <t>NI
Núm. Identificación</t>
  </si>
  <si>
    <t>Nombre</t>
  </si>
  <si>
    <t>76588960l</t>
  </si>
  <si>
    <t>Amando Sánchez, Rodrigo</t>
  </si>
  <si>
    <t>46346965q</t>
  </si>
  <si>
    <t>Aguilar Campo, Jaime</t>
  </si>
  <si>
    <t>76688699x</t>
  </si>
  <si>
    <t>Bardo Jiménez, Noelia</t>
  </si>
  <si>
    <t>75912600r</t>
  </si>
  <si>
    <t>Bringas Temido, Ramón</t>
  </si>
  <si>
    <t>67834322a</t>
  </si>
  <si>
    <t>Cáceres Martos, Adrián</t>
  </si>
  <si>
    <t>25432001b</t>
  </si>
  <si>
    <t>Charco Profundo, Ana</t>
  </si>
  <si>
    <t>50297996h</t>
  </si>
  <si>
    <t>Delgado Santos, Manuel</t>
  </si>
  <si>
    <t>71433902u</t>
  </si>
  <si>
    <t>Estébanez Sencillo, Ricardo</t>
  </si>
  <si>
    <t>15954881f</t>
  </si>
  <si>
    <t>Fuertes Cabeza, Dolores</t>
  </si>
  <si>
    <t>77244904k</t>
  </si>
  <si>
    <t>García Ramírez, Fernando</t>
  </si>
  <si>
    <t>64219067m</t>
  </si>
  <si>
    <t>González Villa, Luis</t>
  </si>
  <si>
    <t>74998930p</t>
  </si>
  <si>
    <t>Gutiérrez Alba, Manuela</t>
  </si>
  <si>
    <t>51000222n</t>
  </si>
  <si>
    <t>Hernán Porres, Francisco</t>
  </si>
  <si>
    <t>56348976v</t>
  </si>
  <si>
    <t>Huertas Luna, Antonio</t>
  </si>
  <si>
    <t>32909877f</t>
  </si>
  <si>
    <t>Indiano Blanco, Jesús</t>
  </si>
  <si>
    <t>32912007r</t>
  </si>
  <si>
    <t>Jaén Romero, Carlos</t>
  </si>
  <si>
    <t>77668012s</t>
  </si>
  <si>
    <t>López Algeciras, Sandra</t>
  </si>
  <si>
    <t>76689200j</t>
  </si>
  <si>
    <t>Muñoz García, Santiago</t>
  </si>
  <si>
    <t>74559860e</t>
  </si>
  <si>
    <t>Navarro Limón, María</t>
  </si>
  <si>
    <t>44555000w</t>
  </si>
  <si>
    <t>Perea Rosales, Carmen</t>
  </si>
  <si>
    <t>NI =</t>
  </si>
  <si>
    <t>=BUSCARV(D6;Listado!B3:C22;2;FALSO)</t>
  </si>
  <si>
    <t>=EXTRAE($D$6;1;1)</t>
  </si>
  <si>
    <t>=EXTRAE($D$6;2;1)</t>
  </si>
  <si>
    <t>=EXTRAE($D$6;3;1)</t>
  </si>
  <si>
    <t>=EXTRAE($D$6;4;1)</t>
  </si>
  <si>
    <t>=EXTRAE($D$6;5;1)</t>
  </si>
  <si>
    <t>=EXTRAE($D$6;6;1)</t>
  </si>
  <si>
    <t>=EXTRAE($D$6;7;1)</t>
  </si>
  <si>
    <t>=EXTRAE($D$6;8;1)</t>
  </si>
  <si>
    <t>=8+$D$12</t>
  </si>
  <si>
    <t>=15+(2*$D$13)</t>
  </si>
  <si>
    <t>= 5 + (D14/3)</t>
  </si>
  <si>
    <t>=100+(15*$D$11)</t>
  </si>
  <si>
    <t>=6+(2*$D$9)</t>
  </si>
  <si>
    <t>=32+(2*$D$10)</t>
  </si>
  <si>
    <t>=8+($D$14/2)</t>
  </si>
  <si>
    <t>=200+(10*$D$11)</t>
  </si>
  <si>
    <t>=F28</t>
  </si>
  <si>
    <t>=F29</t>
  </si>
  <si>
    <t>=F30</t>
  </si>
  <si>
    <t>=E45*(F45^3)</t>
  </si>
  <si>
    <t>=E46*(F46^3)</t>
  </si>
  <si>
    <t>= 40 + (3*$D$12)</t>
  </si>
  <si>
    <t>= 30 + (2*$D$13)</t>
  </si>
  <si>
    <t>=200+(100*$D$14)</t>
  </si>
  <si>
    <t>=50+D35</t>
  </si>
  <si>
    <t>=14+$D$35</t>
  </si>
  <si>
    <t>=30+$D$35</t>
  </si>
  <si>
    <t>=50+$D$35</t>
  </si>
  <si>
    <t>=G39/$G$36</t>
  </si>
  <si>
    <t>=G40/$G$36</t>
  </si>
  <si>
    <t>=G41/$G$36</t>
  </si>
  <si>
    <t>=H39/$G$35</t>
  </si>
  <si>
    <t>=H40/$G$35</t>
  </si>
  <si>
    <t>=H41/$G$35</t>
  </si>
  <si>
    <t>=E44*(F44^3)</t>
  </si>
  <si>
    <t>=SUMA(G44;G45;G46)</t>
  </si>
  <si>
    <t>= $G$47</t>
  </si>
  <si>
    <t>=$G$35+$F$20</t>
  </si>
  <si>
    <t>=H39+$F$20</t>
  </si>
  <si>
    <t>=H40+$F$20</t>
  </si>
  <si>
    <t>=H41+$F$20</t>
  </si>
  <si>
    <t>=F69/$G$36</t>
  </si>
  <si>
    <t>=F70/$G$36</t>
  </si>
  <si>
    <t>=F71/$G$36</t>
  </si>
  <si>
    <t>=G70/$G$65</t>
  </si>
  <si>
    <t>=G71/$G$65</t>
  </si>
  <si>
    <t>=G69/$G$65</t>
  </si>
  <si>
    <t>=E74*(F74^3)</t>
  </si>
  <si>
    <t>=E75*(F75^3)</t>
  </si>
  <si>
    <t>=E76*(F76^3)</t>
  </si>
  <si>
    <t>=SUMA(G74:G76)</t>
  </si>
  <si>
    <t>=PRODUCTO(H7:H11)</t>
  </si>
  <si>
    <t>=PRODUCTO(H8:H11)</t>
  </si>
  <si>
    <t>= $G$50/100*$G$90</t>
  </si>
  <si>
    <t>= $G$51/100*$G$90</t>
  </si>
  <si>
    <t>= G52/(F22*60) *H9*H10*H11</t>
  </si>
  <si>
    <t>Nh_e &lt; 25.000</t>
  </si>
  <si>
    <t>T7</t>
  </si>
  <si>
    <t>Nh_t &lt; 25.000</t>
  </si>
  <si>
    <t>Nh_tg &lt; 400</t>
  </si>
  <si>
    <t>T1</t>
  </si>
  <si>
    <t>M3</t>
  </si>
  <si>
    <t>=H85</t>
  </si>
  <si>
    <t>=H86</t>
  </si>
  <si>
    <t>=H87</t>
  </si>
  <si>
    <t>=F100</t>
  </si>
  <si>
    <t>=F101</t>
  </si>
  <si>
    <t>=F102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</si>
</sst>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theme="2" tint="-0.249977111117893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1" fillId="0" borderId="5" xfId="0" applyFont="1" applyBorder="1"/>
    <xf numFmtId="0" fontId="1" fillId="0" borderId="7" xfId="0" applyFont="1" applyBorder="1" applyAlignment="1">
      <alignment horizontal="center"/>
    </xf>
    <xf numFmtId="2" fontId="0" fillId="0" borderId="0" xfId="0" applyNumberFormat="1" applyAlignment="1">
      <alignment horizont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/>
    <xf numFmtId="0" fontId="0" fillId="0" borderId="10" xfId="0" applyBorder="1"/>
    <xf numFmtId="0" fontId="0" fillId="0" borderId="10" xfId="0" applyBorder="1" applyAlignment="1">
      <alignment horizontal="center"/>
    </xf>
    <xf numFmtId="0" fontId="0" fillId="0" borderId="2" xfId="0" applyBorder="1"/>
    <xf numFmtId="0" fontId="0" fillId="0" borderId="8" xfId="0" applyBorder="1"/>
    <xf numFmtId="0" fontId="0" fillId="0" borderId="9" xfId="0" applyBorder="1"/>
    <xf numFmtId="0" fontId="0" fillId="0" borderId="3" xfId="0" applyBorder="1"/>
    <xf numFmtId="0" fontId="0" fillId="0" borderId="11" xfId="0" applyBorder="1"/>
    <xf numFmtId="0" fontId="0" fillId="0" borderId="11" xfId="0" applyBorder="1" applyAlignment="1">
      <alignment horizontal="center"/>
    </xf>
    <xf numFmtId="0" fontId="0" fillId="0" borderId="4" xfId="0" applyBorder="1"/>
    <xf numFmtId="0" fontId="0" fillId="0" borderId="1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11" xfId="0" applyBorder="1" applyAlignment="1">
      <alignment horizontal="left"/>
    </xf>
    <xf numFmtId="0" fontId="1" fillId="0" borderId="5" xfId="0" applyFont="1" applyBorder="1" applyAlignment="1">
      <alignment horizontal="center"/>
    </xf>
    <xf numFmtId="164" fontId="1" fillId="0" borderId="7" xfId="0" applyNumberFormat="1" applyFont="1" applyBorder="1" applyAlignment="1">
      <alignment horizontal="center"/>
    </xf>
    <xf numFmtId="11" fontId="0" fillId="0" borderId="0" xfId="0" applyNumberFormat="1"/>
    <xf numFmtId="0" fontId="0" fillId="0" borderId="6" xfId="0" applyBorder="1"/>
    <xf numFmtId="0" fontId="0" fillId="0" borderId="0" xfId="0" applyAlignment="1">
      <alignment horizontal="center" vertical="center" wrapText="1"/>
    </xf>
    <xf numFmtId="0" fontId="0" fillId="0" borderId="0" xfId="0" quotePrefix="1" applyAlignment="1">
      <alignment horizontal="left" vertical="center"/>
    </xf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0" fontId="1" fillId="0" borderId="0" xfId="0" applyFont="1"/>
    <xf numFmtId="11" fontId="0" fillId="0" borderId="0" xfId="0" applyNumberFormat="1" applyAlignment="1">
      <alignment horizontal="center"/>
    </xf>
    <xf numFmtId="0" fontId="0" fillId="0" borderId="0" xfId="0" quotePrefix="1" applyAlignment="1">
      <alignment horizontal="center"/>
    </xf>
    <xf numFmtId="0" fontId="0" fillId="0" borderId="12" xfId="0" applyBorder="1" applyAlignment="1">
      <alignment horizontal="center"/>
    </xf>
    <xf numFmtId="3" fontId="2" fillId="0" borderId="13" xfId="0" applyNumberFormat="1" applyFont="1" applyBorder="1" applyAlignment="1">
      <alignment horizontal="center"/>
    </xf>
    <xf numFmtId="0" fontId="3" fillId="0" borderId="0" xfId="0" applyFont="1"/>
    <xf numFmtId="0" fontId="0" fillId="0" borderId="14" xfId="0" applyBorder="1" applyAlignment="1">
      <alignment horizontal="center" vertical="center" wrapText="1"/>
    </xf>
    <xf numFmtId="165" fontId="0" fillId="0" borderId="0" xfId="0" applyNumberFormat="1" applyAlignment="1">
      <alignment horizontal="center"/>
    </xf>
    <xf numFmtId="0" fontId="2" fillId="0" borderId="1" xfId="0" applyFont="1" applyBorder="1"/>
    <xf numFmtId="0" fontId="0" fillId="0" borderId="7" xfId="0" applyBorder="1"/>
    <xf numFmtId="0" fontId="5" fillId="2" borderId="14" xfId="0" quotePrefix="1" applyFont="1" applyFill="1" applyBorder="1" applyAlignment="1">
      <alignment horizontal="center"/>
    </xf>
    <xf numFmtId="0" fontId="5" fillId="2" borderId="14" xfId="0" quotePrefix="1" applyFont="1" applyFill="1" applyBorder="1" applyAlignment="1">
      <alignment horizontal="center" vertical="center" wrapText="1"/>
    </xf>
    <xf numFmtId="0" fontId="5" fillId="2" borderId="14" xfId="0" quotePrefix="1" applyFont="1" applyFill="1" applyBorder="1" applyAlignment="1">
      <alignment horizontal="center" vertical="center"/>
    </xf>
    <xf numFmtId="2" fontId="5" fillId="2" borderId="14" xfId="0" quotePrefix="1" applyNumberFormat="1" applyFont="1" applyFill="1" applyBorder="1" applyAlignment="1">
      <alignment horizontal="center"/>
    </xf>
    <xf numFmtId="164" fontId="5" fillId="2" borderId="14" xfId="0" quotePrefix="1" applyNumberFormat="1" applyFont="1" applyFill="1" applyBorder="1" applyAlignment="1">
      <alignment horizontal="center"/>
    </xf>
    <xf numFmtId="11" fontId="5" fillId="2" borderId="14" xfId="0" quotePrefix="1" applyNumberFormat="1" applyFont="1" applyFill="1" applyBorder="1"/>
    <xf numFmtId="11" fontId="5" fillId="0" borderId="0" xfId="0" quotePrefix="1" applyNumberFormat="1" applyFont="1" applyAlignment="1">
      <alignment horizontal="center"/>
    </xf>
    <xf numFmtId="0" fontId="0" fillId="0" borderId="0" xfId="0" applyAlignment="1">
      <alignment vertical="center"/>
    </xf>
    <xf numFmtId="11" fontId="0" fillId="0" borderId="0" xfId="0" applyNumberFormat="1" applyAlignment="1">
      <alignment vertical="center"/>
    </xf>
    <xf numFmtId="0" fontId="0" fillId="0" borderId="0" xfId="0" applyAlignment="1">
      <alignment horizontal="center" vertical="center"/>
    </xf>
    <xf numFmtId="11" fontId="5" fillId="2" borderId="14" xfId="0" quotePrefix="1" applyNumberFormat="1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0" borderId="14" xfId="0" applyBorder="1" applyAlignment="1">
      <alignment horizontal="center"/>
    </xf>
    <xf numFmtId="0" fontId="0" fillId="0" borderId="14" xfId="0" applyFont="1" applyBorder="1" applyAlignment="1">
      <alignment horizontal="center" wrapText="1"/>
    </xf>
    <xf numFmtId="0" fontId="0" fillId="0" borderId="0" xfId="0" applyFont="1"/>
    <xf numFmtId="0" fontId="3" fillId="0" borderId="0" xfId="0" applyFont="1" applyAlignment="1">
      <alignment horizontal="center"/>
    </xf>
    <xf numFmtId="3" fontId="2" fillId="3" borderId="13" xfId="0" applyNumberFormat="1" applyFont="1" applyFill="1" applyBorder="1" applyAlignment="1">
      <alignment horizontal="center"/>
    </xf>
    <xf numFmtId="0" fontId="0" fillId="3" borderId="0" xfId="0" applyFill="1" applyAlignment="1">
      <alignment horizontal="center"/>
    </xf>
    <xf numFmtId="0" fontId="4" fillId="2" borderId="0" xfId="0" quotePrefix="1" applyFont="1" applyFill="1"/>
    <xf numFmtId="0" fontId="0" fillId="3" borderId="0" xfId="0" applyFill="1"/>
    <xf numFmtId="0" fontId="0" fillId="3" borderId="14" xfId="0" applyFill="1" applyBorder="1" applyAlignment="1">
      <alignment horizontal="center" vertical="center" wrapText="1"/>
    </xf>
    <xf numFmtId="0" fontId="2" fillId="0" borderId="8" xfId="0" applyFont="1" applyBorder="1" applyAlignment="1">
      <alignment horizontal="left"/>
    </xf>
    <xf numFmtId="2" fontId="5" fillId="0" borderId="0" xfId="0" quotePrefix="1" applyNumberFormat="1" applyFont="1" applyFill="1" applyBorder="1" applyAlignment="1">
      <alignment horizontal="center"/>
    </xf>
    <xf numFmtId="164" fontId="5" fillId="2" borderId="16" xfId="0" quotePrefix="1" applyNumberFormat="1" applyFont="1" applyFill="1" applyBorder="1" applyAlignment="1">
      <alignment horizontal="center"/>
    </xf>
    <xf numFmtId="164" fontId="5" fillId="2" borderId="15" xfId="0" quotePrefix="1" applyNumberFormat="1" applyFont="1" applyFill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/>
    </xf>
    <xf numFmtId="11" fontId="5" fillId="0" borderId="0" xfId="0" quotePrefix="1" applyNumberFormat="1" applyFont="1" applyFill="1" applyBorder="1" applyAlignment="1">
      <alignment horizontal="center" vertical="center" wrapText="1"/>
    </xf>
    <xf numFmtId="164" fontId="5" fillId="2" borderId="18" xfId="0" quotePrefix="1" applyNumberFormat="1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1" fillId="3" borderId="5" xfId="0" applyFont="1" applyFill="1" applyBorder="1"/>
    <xf numFmtId="11" fontId="7" fillId="2" borderId="0" xfId="0" quotePrefix="1" applyNumberFormat="1" applyFont="1" applyFill="1"/>
    <xf numFmtId="11" fontId="0" fillId="2" borderId="0" xfId="0" applyNumberForma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11" fontId="5" fillId="2" borderId="14" xfId="0" quotePrefix="1" applyNumberFormat="1" applyFont="1" applyFill="1" applyBorder="1" applyAlignment="1">
      <alignment horizontal="center"/>
    </xf>
    <xf numFmtId="164" fontId="7" fillId="2" borderId="18" xfId="0" quotePrefix="1" applyNumberFormat="1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5" Type="http://schemas.openxmlformats.org/officeDocument/2006/relationships/image" Target="../media/image5.png"/><Relationship Id="rId4" Type="http://schemas.openxmlformats.org/officeDocument/2006/relationships/image" Target="../media/image4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5" Type="http://schemas.openxmlformats.org/officeDocument/2006/relationships/image" Target="../media/image5.png"/><Relationship Id="rId4" Type="http://schemas.openxmlformats.org/officeDocument/2006/relationships/image" Target="../media/image4.emf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7" Type="http://schemas.openxmlformats.org/officeDocument/2006/relationships/image" Target="../media/image8.png"/><Relationship Id="rId2" Type="http://schemas.openxmlformats.org/officeDocument/2006/relationships/image" Target="../media/image1.emf"/><Relationship Id="rId1" Type="http://schemas.openxmlformats.org/officeDocument/2006/relationships/image" Target="../media/image6.png"/><Relationship Id="rId6" Type="http://schemas.openxmlformats.org/officeDocument/2006/relationships/image" Target="../media/image7.png"/><Relationship Id="rId5" Type="http://schemas.openxmlformats.org/officeDocument/2006/relationships/image" Target="../media/image4.emf"/><Relationship Id="rId4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169130</xdr:colOff>
      <xdr:row>64</xdr:row>
      <xdr:rowOff>52933</xdr:rowOff>
    </xdr:from>
    <xdr:to>
      <xdr:col>16</xdr:col>
      <xdr:colOff>31750</xdr:colOff>
      <xdr:row>79</xdr:row>
      <xdr:rowOff>74066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B0CAEA8-8A5F-4C76-9297-4014EAF93E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11180" y="12327483"/>
          <a:ext cx="3856770" cy="27833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58737</xdr:colOff>
      <xdr:row>60</xdr:row>
      <xdr:rowOff>6349</xdr:rowOff>
    </xdr:from>
    <xdr:to>
      <xdr:col>18</xdr:col>
      <xdr:colOff>186539</xdr:colOff>
      <xdr:row>63</xdr:row>
      <xdr:rowOff>12700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3FF211A-691E-46D8-9A09-69EB102601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4937" y="11544299"/>
          <a:ext cx="1435902" cy="5588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131513</xdr:colOff>
      <xdr:row>47</xdr:row>
      <xdr:rowOff>168122</xdr:rowOff>
    </xdr:from>
    <xdr:to>
      <xdr:col>18</xdr:col>
      <xdr:colOff>361950</xdr:colOff>
      <xdr:row>59</xdr:row>
      <xdr:rowOff>16980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C9972C5E-FF3D-4CB3-BCEB-1FF85BA51A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73563" y="9312122"/>
          <a:ext cx="5532687" cy="20586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363830</xdr:colOff>
      <xdr:row>84</xdr:row>
      <xdr:rowOff>116240</xdr:rowOff>
    </xdr:from>
    <xdr:to>
      <xdr:col>18</xdr:col>
      <xdr:colOff>49415</xdr:colOff>
      <xdr:row>92</xdr:row>
      <xdr:rowOff>42333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4E828A4-34E8-4B11-A69B-7D28D4029A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20697" y="16228307"/>
          <a:ext cx="4977251" cy="14162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94319</xdr:colOff>
      <xdr:row>1</xdr:row>
      <xdr:rowOff>0</xdr:rowOff>
    </xdr:from>
    <xdr:to>
      <xdr:col>18</xdr:col>
      <xdr:colOff>387717</xdr:colOff>
      <xdr:row>44</xdr:row>
      <xdr:rowOff>108857</xdr:rowOff>
    </xdr:to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342719" y="187960"/>
          <a:ext cx="5571518" cy="84806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341556</xdr:colOff>
      <xdr:row>64</xdr:row>
      <xdr:rowOff>91795</xdr:rowOff>
    </xdr:from>
    <xdr:to>
      <xdr:col>17</xdr:col>
      <xdr:colOff>496094</xdr:colOff>
      <xdr:row>83</xdr:row>
      <xdr:rowOff>76767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B0CAEA8-8A5F-4C76-9297-4014EAF93E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3418" y="12272072"/>
          <a:ext cx="4785153" cy="34608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343217</xdr:colOff>
      <xdr:row>59</xdr:row>
      <xdr:rowOff>148589</xdr:rowOff>
    </xdr:from>
    <xdr:to>
      <xdr:col>15</xdr:col>
      <xdr:colOff>266701</xdr:colOff>
      <xdr:row>63</xdr:row>
      <xdr:rowOff>161825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3FF211A-691E-46D8-9A09-69EB102601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80337" y="11479529"/>
          <a:ext cx="1958024" cy="7523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327092</xdr:colOff>
      <xdr:row>48</xdr:row>
      <xdr:rowOff>114781</xdr:rowOff>
    </xdr:from>
    <xdr:to>
      <xdr:col>17</xdr:col>
      <xdr:colOff>375920</xdr:colOff>
      <xdr:row>58</xdr:row>
      <xdr:rowOff>66790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C9972C5E-FF3D-4CB3-BCEB-1FF85BA51A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3572" y="9426421"/>
          <a:ext cx="4704648" cy="17808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367191</xdr:colOff>
      <xdr:row>86</xdr:row>
      <xdr:rowOff>169346</xdr:rowOff>
    </xdr:from>
    <xdr:to>
      <xdr:col>17</xdr:col>
      <xdr:colOff>592210</xdr:colOff>
      <xdr:row>94</xdr:row>
      <xdr:rowOff>60646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4E828A4-34E8-4B11-A69B-7D28D4029A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9053" y="16388223"/>
          <a:ext cx="4855634" cy="13508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160020</xdr:colOff>
      <xdr:row>0</xdr:row>
      <xdr:rowOff>144780</xdr:rowOff>
    </xdr:from>
    <xdr:to>
      <xdr:col>18</xdr:col>
      <xdr:colOff>433944</xdr:colOff>
      <xdr:row>44</xdr:row>
      <xdr:rowOff>163890</xdr:rowOff>
    </xdr:to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286500" y="144780"/>
          <a:ext cx="5585064" cy="858399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25</xdr:col>
      <xdr:colOff>54142</xdr:colOff>
      <xdr:row>2</xdr:row>
      <xdr:rowOff>71519</xdr:rowOff>
    </xdr:from>
    <xdr:to>
      <xdr:col>31</xdr:col>
      <xdr:colOff>446173</xdr:colOff>
      <xdr:row>16</xdr:row>
      <xdr:rowOff>30211</xdr:rowOff>
    </xdr:to>
    <xdr:pic>
      <xdr:nvPicPr>
        <xdr:cNvPr id="2" name="Imagen 1" descr="E:\Asignaturas\IngTransporte\Tema3_Gruas\InfGeneralGruasPortuarias\STS_Superpostpanamax.bmp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28353" y="439151"/>
          <a:ext cx="4001504" cy="298677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14</xdr:col>
      <xdr:colOff>662071</xdr:colOff>
      <xdr:row>49</xdr:row>
      <xdr:rowOff>101918</xdr:rowOff>
    </xdr:from>
    <xdr:to>
      <xdr:col>23</xdr:col>
      <xdr:colOff>27706</xdr:colOff>
      <xdr:row>70</xdr:row>
      <xdr:rowOff>40023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07111" y="9489758"/>
          <a:ext cx="5332095" cy="38052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24</xdr:col>
      <xdr:colOff>71436</xdr:colOff>
      <xdr:row>48</xdr:row>
      <xdr:rowOff>95249</xdr:rowOff>
    </xdr:from>
    <xdr:to>
      <xdr:col>27</xdr:col>
      <xdr:colOff>366711</xdr:colOff>
      <xdr:row>53</xdr:row>
      <xdr:rowOff>20351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44068" y="10088144"/>
          <a:ext cx="2100011" cy="9072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42612</xdr:colOff>
      <xdr:row>33</xdr:row>
      <xdr:rowOff>111878</xdr:rowOff>
    </xdr:from>
    <xdr:to>
      <xdr:col>26</xdr:col>
      <xdr:colOff>23563</xdr:colOff>
      <xdr:row>48</xdr:row>
      <xdr:rowOff>78458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50592" y="6558398"/>
          <a:ext cx="7273291" cy="27250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15191</xdr:colOff>
      <xdr:row>70</xdr:row>
      <xdr:rowOff>156979</xdr:rowOff>
    </xdr:from>
    <xdr:to>
      <xdr:col>26</xdr:col>
      <xdr:colOff>143226</xdr:colOff>
      <xdr:row>82</xdr:row>
      <xdr:rowOff>1737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23171" y="13411969"/>
          <a:ext cx="7420375" cy="20393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1</xdr:colOff>
      <xdr:row>1</xdr:row>
      <xdr:rowOff>0</xdr:rowOff>
    </xdr:from>
    <xdr:to>
      <xdr:col>23</xdr:col>
      <xdr:colOff>49530</xdr:colOff>
      <xdr:row>11</xdr:row>
      <xdr:rowOff>207337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0507981" y="182880"/>
          <a:ext cx="5353049" cy="2310457"/>
        </a:xfrm>
        <a:prstGeom prst="rect">
          <a:avLst/>
        </a:prstGeom>
      </xdr:spPr>
    </xdr:pic>
    <xdr:clientData/>
  </xdr:twoCellAnchor>
  <xdr:twoCellAnchor editAs="oneCell">
    <xdr:from>
      <xdr:col>15</xdr:col>
      <xdr:colOff>1</xdr:colOff>
      <xdr:row>12</xdr:row>
      <xdr:rowOff>57152</xdr:rowOff>
    </xdr:from>
    <xdr:to>
      <xdr:col>23</xdr:col>
      <xdr:colOff>11430</xdr:colOff>
      <xdr:row>33</xdr:row>
      <xdr:rowOff>38094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507981" y="2571752"/>
          <a:ext cx="5314949" cy="39128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7"/>
  <sheetViews>
    <sheetView view="pageLayout" topLeftCell="A55" zoomScale="45" zoomScaleNormal="100" zoomScalePageLayoutView="45" workbookViewId="0">
      <selection activeCell="R80" sqref="R80"/>
    </sheetView>
  </sheetViews>
  <sheetFormatPr baseColWidth="10" defaultColWidth="9.1015625" defaultRowHeight="14.4" x14ac:dyDescent="0.55000000000000004"/>
  <cols>
    <col min="1" max="1" width="4.20703125" style="62" customWidth="1"/>
    <col min="2" max="2" width="6.5234375" customWidth="1"/>
    <col min="3" max="3" width="5.7890625" customWidth="1"/>
    <col min="4" max="4" width="12.734375" customWidth="1"/>
    <col min="5" max="5" width="11.68359375" customWidth="1"/>
    <col min="6" max="6" width="13.1015625" customWidth="1"/>
    <col min="7" max="7" width="12.83984375" customWidth="1"/>
    <col min="8" max="8" width="10.1015625" customWidth="1"/>
    <col min="9" max="9" width="6.3125" customWidth="1"/>
    <col min="10" max="10" width="3.89453125" customWidth="1"/>
    <col min="12" max="12" width="9.1015625" customWidth="1"/>
    <col min="13" max="13" width="10.1015625" bestFit="1" customWidth="1"/>
  </cols>
  <sheetData>
    <row r="1" spans="1:14" s="61" customFormat="1" ht="14.7" thickBot="1" x14ac:dyDescent="0.6">
      <c r="A1" s="62" t="s">
        <v>118</v>
      </c>
      <c r="B1" s="61" t="s">
        <v>119</v>
      </c>
      <c r="C1" s="61" t="s">
        <v>120</v>
      </c>
      <c r="D1" s="61" t="s">
        <v>121</v>
      </c>
      <c r="E1" s="61" t="s">
        <v>122</v>
      </c>
      <c r="F1" s="61" t="s">
        <v>123</v>
      </c>
      <c r="G1" s="61" t="s">
        <v>124</v>
      </c>
      <c r="H1" s="61" t="s">
        <v>125</v>
      </c>
      <c r="I1" s="61" t="s">
        <v>126</v>
      </c>
      <c r="J1" s="61" t="s">
        <v>127</v>
      </c>
    </row>
    <row r="2" spans="1:14" ht="14.7" thickBot="1" x14ac:dyDescent="0.6">
      <c r="A2" s="62">
        <v>2</v>
      </c>
      <c r="C2" s="5" t="s">
        <v>128</v>
      </c>
      <c r="D2" s="33" t="s">
        <v>129</v>
      </c>
      <c r="E2" s="33"/>
      <c r="F2" s="33"/>
      <c r="G2" s="47"/>
    </row>
    <row r="3" spans="1:14" x14ac:dyDescent="0.55000000000000004">
      <c r="A3" s="62">
        <v>3</v>
      </c>
    </row>
    <row r="4" spans="1:14" x14ac:dyDescent="0.55000000000000004">
      <c r="A4" s="62">
        <v>4</v>
      </c>
      <c r="C4" t="s">
        <v>100</v>
      </c>
      <c r="D4" s="70" t="s">
        <v>174</v>
      </c>
      <c r="F4" t="s">
        <v>101</v>
      </c>
      <c r="G4" s="69"/>
      <c r="H4" t="s">
        <v>102</v>
      </c>
      <c r="I4" s="71"/>
      <c r="L4" s="45"/>
    </row>
    <row r="5" spans="1:14" x14ac:dyDescent="0.55000000000000004">
      <c r="A5" s="62">
        <v>5</v>
      </c>
      <c r="K5" s="45"/>
    </row>
    <row r="6" spans="1:14" x14ac:dyDescent="0.55000000000000004">
      <c r="A6" s="62">
        <v>6</v>
      </c>
      <c r="C6" s="41" t="s">
        <v>173</v>
      </c>
      <c r="D6" s="68"/>
      <c r="K6" s="45"/>
    </row>
    <row r="7" spans="1:14" x14ac:dyDescent="0.55000000000000004">
      <c r="A7" s="62">
        <v>7</v>
      </c>
      <c r="C7" s="10" t="s">
        <v>6</v>
      </c>
      <c r="D7" s="48" t="s">
        <v>175</v>
      </c>
      <c r="F7" s="46" t="s">
        <v>108</v>
      </c>
      <c r="G7" s="17"/>
      <c r="H7" s="48" t="s">
        <v>183</v>
      </c>
      <c r="I7" s="19" t="s">
        <v>9</v>
      </c>
      <c r="J7" s="19"/>
      <c r="K7" s="45"/>
    </row>
    <row r="8" spans="1:14" x14ac:dyDescent="0.55000000000000004">
      <c r="A8" s="62">
        <v>8</v>
      </c>
      <c r="C8" s="12" t="s">
        <v>7</v>
      </c>
      <c r="D8" s="50" t="s">
        <v>176</v>
      </c>
      <c r="F8" s="20" t="s">
        <v>11</v>
      </c>
      <c r="H8" s="48" t="s">
        <v>187</v>
      </c>
      <c r="I8" s="21" t="s">
        <v>10</v>
      </c>
      <c r="J8" s="21"/>
      <c r="K8" s="45"/>
    </row>
    <row r="9" spans="1:14" x14ac:dyDescent="0.55000000000000004">
      <c r="A9" s="62">
        <v>9</v>
      </c>
      <c r="C9" s="12" t="s">
        <v>3</v>
      </c>
      <c r="D9" s="48" t="s">
        <v>177</v>
      </c>
      <c r="F9" s="20" t="s">
        <v>19</v>
      </c>
      <c r="H9" s="69">
        <v>5</v>
      </c>
      <c r="I9" s="21" t="s">
        <v>12</v>
      </c>
      <c r="J9" s="21"/>
      <c r="K9" s="45"/>
    </row>
    <row r="10" spans="1:14" x14ac:dyDescent="0.55000000000000004">
      <c r="A10" s="62">
        <v>10</v>
      </c>
      <c r="C10" s="12" t="s">
        <v>2</v>
      </c>
      <c r="D10" s="48" t="s">
        <v>178</v>
      </c>
      <c r="F10" s="20" t="s">
        <v>20</v>
      </c>
      <c r="H10" s="48" t="s">
        <v>188</v>
      </c>
      <c r="I10" s="21" t="s">
        <v>13</v>
      </c>
      <c r="J10" s="21"/>
      <c r="K10" s="45"/>
    </row>
    <row r="11" spans="1:14" x14ac:dyDescent="0.55000000000000004">
      <c r="A11" s="62">
        <v>11</v>
      </c>
      <c r="C11" s="12" t="s">
        <v>8</v>
      </c>
      <c r="D11" s="48" t="s">
        <v>179</v>
      </c>
      <c r="F11" s="22" t="s">
        <v>21</v>
      </c>
      <c r="G11" s="23"/>
      <c r="H11" s="48" t="s">
        <v>184</v>
      </c>
      <c r="I11" s="25" t="s">
        <v>14</v>
      </c>
      <c r="J11" s="25"/>
      <c r="K11" s="45"/>
    </row>
    <row r="12" spans="1:14" x14ac:dyDescent="0.55000000000000004">
      <c r="A12" s="62">
        <v>12</v>
      </c>
      <c r="C12" s="12" t="s">
        <v>55</v>
      </c>
      <c r="D12" s="48" t="s">
        <v>180</v>
      </c>
      <c r="K12" s="45"/>
    </row>
    <row r="13" spans="1:14" x14ac:dyDescent="0.55000000000000004">
      <c r="A13" s="62">
        <v>13</v>
      </c>
      <c r="C13" s="12" t="s">
        <v>56</v>
      </c>
      <c r="D13" s="48" t="s">
        <v>181</v>
      </c>
      <c r="K13" s="45"/>
    </row>
    <row r="14" spans="1:14" x14ac:dyDescent="0.55000000000000004">
      <c r="A14" s="62">
        <v>14</v>
      </c>
      <c r="C14" s="14" t="s">
        <v>57</v>
      </c>
      <c r="D14" s="48" t="s">
        <v>182</v>
      </c>
      <c r="K14" s="45"/>
    </row>
    <row r="15" spans="1:14" x14ac:dyDescent="0.55000000000000004">
      <c r="A15" s="62">
        <v>15</v>
      </c>
    </row>
    <row r="16" spans="1:14" ht="18" customHeight="1" x14ac:dyDescent="0.55000000000000004">
      <c r="A16" s="62">
        <v>16</v>
      </c>
      <c r="B16" s="63" t="s">
        <v>114</v>
      </c>
      <c r="C16" s="8"/>
      <c r="D16" s="9"/>
      <c r="E16" s="8"/>
      <c r="F16" s="8"/>
      <c r="G16" s="8"/>
      <c r="H16" s="8"/>
      <c r="I16" s="8"/>
      <c r="J16" s="8"/>
      <c r="K16" s="8"/>
      <c r="L16" s="8"/>
      <c r="M16" s="8"/>
      <c r="N16" s="8"/>
    </row>
    <row r="17" spans="1:14" ht="18" customHeight="1" x14ac:dyDescent="0.55000000000000004">
      <c r="A17" s="62">
        <v>17</v>
      </c>
      <c r="B17" s="63"/>
      <c r="C17" s="8"/>
      <c r="D17" s="9"/>
      <c r="E17" s="8"/>
      <c r="F17" s="8"/>
      <c r="G17" s="8"/>
      <c r="H17" s="8"/>
      <c r="I17" s="8"/>
      <c r="J17" s="8"/>
      <c r="K17" s="8"/>
      <c r="L17" s="8"/>
      <c r="M17" s="8"/>
      <c r="N17" s="8"/>
    </row>
    <row r="18" spans="1:14" ht="18" customHeight="1" x14ac:dyDescent="0.55000000000000004">
      <c r="A18" s="62">
        <v>18</v>
      </c>
      <c r="B18" s="63" t="s">
        <v>115</v>
      </c>
      <c r="C18" s="8"/>
      <c r="D18" s="9"/>
      <c r="E18" s="8"/>
      <c r="F18" s="8"/>
      <c r="G18" s="8"/>
      <c r="H18" s="8"/>
      <c r="I18" s="8"/>
      <c r="J18" s="8"/>
      <c r="K18" s="8"/>
      <c r="L18" s="8"/>
      <c r="M18" s="8"/>
      <c r="N18" s="8"/>
    </row>
    <row r="19" spans="1:14" ht="18" customHeight="1" x14ac:dyDescent="0.55000000000000004">
      <c r="A19" s="62">
        <v>19</v>
      </c>
      <c r="B19" s="9"/>
      <c r="C19" s="8"/>
      <c r="D19" s="9"/>
      <c r="E19" s="8"/>
      <c r="F19" s="8"/>
      <c r="G19" s="8"/>
      <c r="H19" s="8"/>
      <c r="I19" s="8"/>
      <c r="J19" s="8"/>
      <c r="K19" s="8"/>
      <c r="L19" s="8"/>
      <c r="M19" s="8"/>
      <c r="N19" s="8"/>
    </row>
    <row r="20" spans="1:14" ht="18" customHeight="1" x14ac:dyDescent="0.55000000000000004">
      <c r="A20" s="62">
        <v>20</v>
      </c>
      <c r="B20" s="8"/>
      <c r="C20" s="9" t="s">
        <v>47</v>
      </c>
      <c r="D20" s="9"/>
      <c r="E20" s="34" t="s">
        <v>48</v>
      </c>
      <c r="F20" s="49" t="s">
        <v>185</v>
      </c>
      <c r="G20" s="8" t="s">
        <v>4</v>
      </c>
      <c r="H20" s="8"/>
      <c r="I20" s="8"/>
      <c r="J20" s="8"/>
      <c r="K20" s="8"/>
      <c r="L20" s="8"/>
      <c r="M20" s="8"/>
      <c r="N20" s="8"/>
    </row>
    <row r="21" spans="1:14" ht="18" customHeight="1" x14ac:dyDescent="0.55000000000000004">
      <c r="A21" s="62">
        <v>21</v>
      </c>
      <c r="B21" s="9" t="s">
        <v>105</v>
      </c>
      <c r="C21" s="9"/>
      <c r="D21" s="9"/>
      <c r="E21" s="34"/>
      <c r="F21" s="34"/>
      <c r="G21" s="8"/>
      <c r="H21" s="8"/>
      <c r="I21" s="8"/>
      <c r="J21" s="8"/>
      <c r="K21" s="8"/>
      <c r="L21" s="8"/>
      <c r="M21" s="8"/>
      <c r="N21" s="8"/>
    </row>
    <row r="22" spans="1:14" ht="18" customHeight="1" x14ac:dyDescent="0.55000000000000004">
      <c r="A22" s="62">
        <v>22</v>
      </c>
      <c r="B22" s="9"/>
      <c r="C22" s="9" t="s">
        <v>49</v>
      </c>
      <c r="D22" s="9"/>
      <c r="E22" s="34" t="s">
        <v>50</v>
      </c>
      <c r="F22" s="72">
        <v>40</v>
      </c>
      <c r="G22" s="8" t="s">
        <v>51</v>
      </c>
      <c r="H22" s="8"/>
      <c r="I22" s="8"/>
      <c r="J22" s="8"/>
      <c r="K22" s="8"/>
      <c r="L22" s="8"/>
      <c r="M22" s="8"/>
      <c r="N22" s="8"/>
    </row>
    <row r="23" spans="1:14" ht="18" customHeight="1" x14ac:dyDescent="0.55000000000000004">
      <c r="A23" s="62">
        <v>23</v>
      </c>
      <c r="C23" s="9"/>
      <c r="D23" s="9"/>
      <c r="E23" s="34"/>
      <c r="F23" s="34"/>
      <c r="G23" s="8"/>
      <c r="H23" s="8"/>
      <c r="I23" s="8"/>
      <c r="J23" s="8"/>
      <c r="K23" s="8"/>
      <c r="L23" s="8"/>
      <c r="M23" s="8"/>
      <c r="N23" s="8"/>
    </row>
    <row r="24" spans="1:14" ht="18" customHeight="1" x14ac:dyDescent="0.55000000000000004">
      <c r="A24" s="62">
        <v>24</v>
      </c>
      <c r="B24" s="9" t="s">
        <v>5</v>
      </c>
      <c r="C24" s="35" t="s">
        <v>52</v>
      </c>
      <c r="D24" s="9"/>
      <c r="E24" s="34"/>
      <c r="F24" s="34"/>
      <c r="G24" s="8"/>
      <c r="H24" s="8"/>
      <c r="I24" s="8"/>
      <c r="J24" s="8"/>
      <c r="K24" s="8"/>
      <c r="L24" s="8"/>
      <c r="M24" s="8"/>
      <c r="N24" s="8"/>
    </row>
    <row r="25" spans="1:14" ht="18" customHeight="1" x14ac:dyDescent="0.55000000000000004">
      <c r="A25" s="62">
        <v>25</v>
      </c>
      <c r="B25" s="9"/>
      <c r="C25" s="35" t="s">
        <v>53</v>
      </c>
      <c r="D25" s="9"/>
      <c r="E25" s="34"/>
      <c r="F25" s="34"/>
      <c r="G25" s="8"/>
      <c r="H25" s="8"/>
      <c r="I25" s="8"/>
      <c r="J25" s="8"/>
      <c r="K25" s="8"/>
      <c r="L25" s="8"/>
      <c r="M25" s="8"/>
      <c r="N25" s="8"/>
    </row>
    <row r="26" spans="1:14" ht="18" customHeight="1" x14ac:dyDescent="0.55000000000000004">
      <c r="A26" s="62">
        <v>26</v>
      </c>
      <c r="C26" s="35" t="s">
        <v>54</v>
      </c>
      <c r="D26" s="9"/>
      <c r="E26" s="34"/>
      <c r="F26" s="34"/>
      <c r="G26" s="8"/>
      <c r="H26" s="8"/>
      <c r="I26" s="8"/>
      <c r="J26" s="8"/>
      <c r="K26" s="8"/>
      <c r="L26" s="8"/>
      <c r="M26" s="8"/>
      <c r="N26" s="8"/>
    </row>
    <row r="27" spans="1:14" x14ac:dyDescent="0.55000000000000004">
      <c r="A27" s="62">
        <v>27</v>
      </c>
      <c r="L27" s="1"/>
      <c r="M27" s="2"/>
    </row>
    <row r="28" spans="1:14" x14ac:dyDescent="0.55000000000000004">
      <c r="A28" s="62">
        <v>28</v>
      </c>
      <c r="C28" s="26" t="s">
        <v>15</v>
      </c>
      <c r="D28" s="27"/>
      <c r="E28" s="18" t="s">
        <v>16</v>
      </c>
      <c r="F28" s="48" t="s">
        <v>186</v>
      </c>
      <c r="G28" s="18" t="s">
        <v>109</v>
      </c>
      <c r="H28" s="19"/>
      <c r="L28" s="1"/>
      <c r="M28" s="2"/>
    </row>
    <row r="29" spans="1:14" x14ac:dyDescent="0.55000000000000004">
      <c r="A29" s="62">
        <v>29</v>
      </c>
      <c r="C29" s="73" t="s">
        <v>22</v>
      </c>
      <c r="E29" s="4" t="s">
        <v>17</v>
      </c>
      <c r="F29" s="48" t="s">
        <v>190</v>
      </c>
      <c r="G29" t="s">
        <v>110</v>
      </c>
      <c r="H29" s="21"/>
      <c r="L29" s="1"/>
      <c r="M29" s="2"/>
    </row>
    <row r="30" spans="1:14" x14ac:dyDescent="0.55000000000000004">
      <c r="A30" s="62">
        <v>30</v>
      </c>
      <c r="C30" s="22"/>
      <c r="D30" s="23"/>
      <c r="E30" s="24" t="s">
        <v>18</v>
      </c>
      <c r="F30" s="48" t="s">
        <v>116</v>
      </c>
      <c r="G30" s="29" t="s">
        <v>111</v>
      </c>
      <c r="H30" s="25"/>
      <c r="L30" s="1"/>
      <c r="M30" s="2"/>
    </row>
    <row r="31" spans="1:14" x14ac:dyDescent="0.55000000000000004">
      <c r="A31" s="62">
        <v>31</v>
      </c>
    </row>
    <row r="32" spans="1:14" x14ac:dyDescent="0.55000000000000004">
      <c r="A32" s="62">
        <v>32</v>
      </c>
      <c r="C32" t="s">
        <v>23</v>
      </c>
      <c r="E32" s="71" t="s">
        <v>24</v>
      </c>
      <c r="H32" s="4"/>
    </row>
    <row r="33" spans="1:14" x14ac:dyDescent="0.55000000000000004">
      <c r="A33" s="62">
        <v>33</v>
      </c>
      <c r="E33" t="s">
        <v>25</v>
      </c>
    </row>
    <row r="34" spans="1:14" x14ac:dyDescent="0.55000000000000004">
      <c r="A34" s="62">
        <v>34</v>
      </c>
    </row>
    <row r="35" spans="1:14" x14ac:dyDescent="0.55000000000000004">
      <c r="A35" s="62">
        <v>35</v>
      </c>
      <c r="C35" s="4" t="s">
        <v>112</v>
      </c>
      <c r="D35" s="48" t="s">
        <v>189</v>
      </c>
      <c r="E35" t="s">
        <v>4</v>
      </c>
      <c r="F35" s="1" t="s">
        <v>30</v>
      </c>
      <c r="G35" s="48" t="s">
        <v>199</v>
      </c>
      <c r="H35" t="s">
        <v>4</v>
      </c>
    </row>
    <row r="36" spans="1:14" x14ac:dyDescent="0.55000000000000004">
      <c r="A36" s="62">
        <v>36</v>
      </c>
      <c r="F36" s="1" t="s">
        <v>31</v>
      </c>
      <c r="G36" s="69">
        <v>1000</v>
      </c>
      <c r="H36" t="s">
        <v>32</v>
      </c>
    </row>
    <row r="37" spans="1:14" x14ac:dyDescent="0.55000000000000004">
      <c r="A37" s="62">
        <v>37</v>
      </c>
    </row>
    <row r="38" spans="1:14" x14ac:dyDescent="0.55000000000000004">
      <c r="A38" s="62">
        <v>38</v>
      </c>
      <c r="G38" s="4" t="s">
        <v>33</v>
      </c>
      <c r="H38" s="4" t="s">
        <v>34</v>
      </c>
      <c r="N38" s="4"/>
    </row>
    <row r="39" spans="1:14" x14ac:dyDescent="0.55000000000000004">
      <c r="A39" s="62">
        <v>39</v>
      </c>
      <c r="C39" s="26" t="s">
        <v>26</v>
      </c>
      <c r="D39" s="27"/>
      <c r="E39" s="17"/>
      <c r="F39" s="59" t="s">
        <v>27</v>
      </c>
      <c r="G39" s="48" t="s">
        <v>191</v>
      </c>
      <c r="H39" s="48" t="s">
        <v>200</v>
      </c>
      <c r="I39" s="19" t="s">
        <v>4</v>
      </c>
    </row>
    <row r="40" spans="1:14" x14ac:dyDescent="0.55000000000000004">
      <c r="A40" s="62">
        <v>40</v>
      </c>
      <c r="C40" s="28" t="s">
        <v>22</v>
      </c>
      <c r="F40" s="59" t="s">
        <v>28</v>
      </c>
      <c r="G40" s="48" t="s">
        <v>192</v>
      </c>
      <c r="H40" s="48" t="s">
        <v>201</v>
      </c>
      <c r="I40" s="21" t="s">
        <v>4</v>
      </c>
    </row>
    <row r="41" spans="1:14" x14ac:dyDescent="0.55000000000000004">
      <c r="A41" s="62">
        <v>41</v>
      </c>
      <c r="C41" s="22"/>
      <c r="D41" s="23"/>
      <c r="E41" s="23"/>
      <c r="F41" s="59" t="s">
        <v>29</v>
      </c>
      <c r="G41" s="48" t="s">
        <v>193</v>
      </c>
      <c r="H41" s="48" t="s">
        <v>202</v>
      </c>
      <c r="I41" s="25" t="s">
        <v>4</v>
      </c>
    </row>
    <row r="42" spans="1:14" x14ac:dyDescent="0.55000000000000004">
      <c r="A42" s="62">
        <v>42</v>
      </c>
    </row>
    <row r="43" spans="1:14" x14ac:dyDescent="0.55000000000000004">
      <c r="A43" s="62">
        <v>43</v>
      </c>
      <c r="E43" s="4" t="s">
        <v>35</v>
      </c>
      <c r="F43" s="4" t="s">
        <v>36</v>
      </c>
      <c r="G43" s="4" t="s">
        <v>37</v>
      </c>
      <c r="K43" s="7"/>
      <c r="L43" s="3"/>
      <c r="M43" s="3"/>
    </row>
    <row r="44" spans="1:14" x14ac:dyDescent="0.55000000000000004">
      <c r="A44" s="62">
        <v>44</v>
      </c>
      <c r="E44" s="51" t="s">
        <v>203</v>
      </c>
      <c r="F44" s="52" t="s">
        <v>206</v>
      </c>
      <c r="G44" s="48" t="s">
        <v>209</v>
      </c>
      <c r="K44" s="7"/>
      <c r="L44" s="3"/>
      <c r="M44" s="3"/>
    </row>
    <row r="45" spans="1:14" x14ac:dyDescent="0.55000000000000004">
      <c r="A45" s="62">
        <v>45</v>
      </c>
      <c r="E45" s="51" t="s">
        <v>204</v>
      </c>
      <c r="F45" s="52" t="s">
        <v>207</v>
      </c>
      <c r="G45" s="52" t="s">
        <v>194</v>
      </c>
      <c r="K45" s="7"/>
      <c r="L45" s="3"/>
      <c r="M45" s="3"/>
    </row>
    <row r="46" spans="1:14" ht="14.7" thickBot="1" x14ac:dyDescent="0.6">
      <c r="A46" s="62">
        <v>46</v>
      </c>
      <c r="E46" s="51" t="s">
        <v>205</v>
      </c>
      <c r="F46" s="75" t="s">
        <v>208</v>
      </c>
      <c r="G46" s="75" t="s">
        <v>195</v>
      </c>
      <c r="K46" s="7"/>
      <c r="L46" s="3"/>
      <c r="M46" s="3"/>
    </row>
    <row r="47" spans="1:14" ht="14.7" thickBot="1" x14ac:dyDescent="0.6">
      <c r="A47" s="62">
        <v>47</v>
      </c>
      <c r="E47" s="74"/>
      <c r="F47" s="77" t="s">
        <v>38</v>
      </c>
      <c r="G47" s="87" t="s">
        <v>210</v>
      </c>
      <c r="K47" s="7"/>
      <c r="L47" s="3"/>
      <c r="M47" s="3"/>
    </row>
    <row r="48" spans="1:14" x14ac:dyDescent="0.55000000000000004">
      <c r="A48" s="62">
        <v>48</v>
      </c>
      <c r="B48" s="61" t="s">
        <v>119</v>
      </c>
      <c r="C48" s="61" t="s">
        <v>120</v>
      </c>
      <c r="D48" s="61" t="s">
        <v>121</v>
      </c>
      <c r="E48" s="61" t="s">
        <v>122</v>
      </c>
      <c r="F48" s="61" t="s">
        <v>123</v>
      </c>
      <c r="G48" s="61" t="s">
        <v>124</v>
      </c>
      <c r="H48" s="61" t="s">
        <v>125</v>
      </c>
      <c r="I48" s="61" t="s">
        <v>126</v>
      </c>
      <c r="J48" s="61" t="s">
        <v>127</v>
      </c>
      <c r="K48" s="7"/>
      <c r="L48" s="3"/>
      <c r="M48" s="3"/>
    </row>
    <row r="49" spans="1:13" x14ac:dyDescent="0.55000000000000004">
      <c r="A49" s="62">
        <v>49</v>
      </c>
      <c r="K49" s="7"/>
      <c r="L49" s="3"/>
      <c r="M49" s="3"/>
    </row>
    <row r="50" spans="1:13" x14ac:dyDescent="0.55000000000000004">
      <c r="A50" s="62">
        <v>50</v>
      </c>
      <c r="C50" s="16" t="s">
        <v>58</v>
      </c>
      <c r="D50" s="17"/>
      <c r="E50" s="17"/>
      <c r="F50" s="18" t="s">
        <v>59</v>
      </c>
      <c r="G50" s="48" t="s">
        <v>196</v>
      </c>
      <c r="H50" s="19" t="s">
        <v>60</v>
      </c>
    </row>
    <row r="51" spans="1:13" x14ac:dyDescent="0.55000000000000004">
      <c r="A51" s="62">
        <v>51</v>
      </c>
      <c r="C51" s="20" t="s">
        <v>61</v>
      </c>
      <c r="F51" s="4" t="s">
        <v>62</v>
      </c>
      <c r="G51" s="48" t="s">
        <v>197</v>
      </c>
      <c r="H51" s="21" t="s">
        <v>60</v>
      </c>
    </row>
    <row r="52" spans="1:13" x14ac:dyDescent="0.55000000000000004">
      <c r="A52" s="62">
        <v>52</v>
      </c>
      <c r="C52" s="22" t="s">
        <v>63</v>
      </c>
      <c r="D52" s="23"/>
      <c r="E52" s="23"/>
      <c r="F52" s="24" t="s">
        <v>64</v>
      </c>
      <c r="G52" s="48" t="s">
        <v>198</v>
      </c>
      <c r="H52" s="25" t="s">
        <v>65</v>
      </c>
    </row>
    <row r="53" spans="1:13" x14ac:dyDescent="0.55000000000000004">
      <c r="A53" s="62">
        <v>53</v>
      </c>
      <c r="G53" s="4"/>
      <c r="H53" s="4"/>
      <c r="L53" s="36"/>
      <c r="M53" s="37"/>
    </row>
    <row r="54" spans="1:13" x14ac:dyDescent="0.55000000000000004">
      <c r="A54" s="62">
        <v>54</v>
      </c>
      <c r="G54" s="4"/>
      <c r="H54" s="4"/>
      <c r="L54" s="36"/>
      <c r="M54" s="37"/>
    </row>
    <row r="55" spans="1:13" x14ac:dyDescent="0.55000000000000004">
      <c r="A55" s="62">
        <v>55</v>
      </c>
      <c r="B55" s="36" t="s">
        <v>66</v>
      </c>
      <c r="C55" s="38" t="s">
        <v>67</v>
      </c>
      <c r="G55" s="4"/>
      <c r="H55" s="4"/>
      <c r="L55" s="36"/>
      <c r="M55" s="37"/>
    </row>
    <row r="56" spans="1:13" x14ac:dyDescent="0.55000000000000004">
      <c r="A56" s="62">
        <v>56</v>
      </c>
      <c r="C56" s="38" t="s">
        <v>69</v>
      </c>
      <c r="G56" s="4"/>
      <c r="H56" s="4"/>
      <c r="L56" s="36"/>
      <c r="M56" s="37"/>
    </row>
    <row r="57" spans="1:13" x14ac:dyDescent="0.55000000000000004">
      <c r="A57" s="62">
        <v>57</v>
      </c>
      <c r="C57" s="38"/>
      <c r="D57" t="s">
        <v>68</v>
      </c>
      <c r="G57" s="4"/>
      <c r="H57" s="4"/>
      <c r="L57" s="36"/>
      <c r="M57" s="37"/>
    </row>
    <row r="58" spans="1:13" x14ac:dyDescent="0.55000000000000004">
      <c r="A58" s="62">
        <v>58</v>
      </c>
      <c r="C58" s="38"/>
      <c r="D58" t="s">
        <v>70</v>
      </c>
      <c r="G58" s="4"/>
      <c r="H58" s="4"/>
      <c r="L58" s="36"/>
      <c r="M58" s="37"/>
    </row>
    <row r="59" spans="1:13" ht="14.7" thickBot="1" x14ac:dyDescent="0.6">
      <c r="A59" s="62">
        <v>59</v>
      </c>
      <c r="C59" s="38"/>
      <c r="G59" s="4"/>
      <c r="H59" s="4"/>
      <c r="L59" s="36"/>
      <c r="M59" s="37"/>
    </row>
    <row r="60" spans="1:13" ht="14.7" thickBot="1" x14ac:dyDescent="0.6">
      <c r="A60" s="62">
        <v>60</v>
      </c>
      <c r="D60" t="s">
        <v>71</v>
      </c>
      <c r="F60" s="30" t="s">
        <v>72</v>
      </c>
      <c r="G60" s="79" t="s">
        <v>211</v>
      </c>
      <c r="L60" s="36"/>
      <c r="M60" s="37"/>
    </row>
    <row r="61" spans="1:13" x14ac:dyDescent="0.55000000000000004">
      <c r="A61" s="62">
        <v>61</v>
      </c>
      <c r="L61" s="36"/>
      <c r="M61" s="37"/>
    </row>
    <row r="62" spans="1:13" x14ac:dyDescent="0.55000000000000004">
      <c r="A62" s="62">
        <v>62</v>
      </c>
      <c r="C62" s="38" t="s">
        <v>73</v>
      </c>
    </row>
    <row r="63" spans="1:13" x14ac:dyDescent="0.55000000000000004">
      <c r="A63" s="62">
        <v>63</v>
      </c>
      <c r="D63" t="s">
        <v>68</v>
      </c>
      <c r="F63" s="36"/>
      <c r="G63" s="37"/>
      <c r="K63" s="36"/>
      <c r="L63" s="37"/>
    </row>
    <row r="64" spans="1:13" x14ac:dyDescent="0.55000000000000004">
      <c r="A64" s="62">
        <v>64</v>
      </c>
      <c r="D64" t="s">
        <v>117</v>
      </c>
      <c r="F64" s="36"/>
      <c r="G64" s="37"/>
      <c r="K64" s="36"/>
    </row>
    <row r="65" spans="1:14" x14ac:dyDescent="0.55000000000000004">
      <c r="A65" s="62">
        <v>65</v>
      </c>
      <c r="F65" s="3" t="s">
        <v>78</v>
      </c>
      <c r="G65" s="48" t="s">
        <v>212</v>
      </c>
      <c r="H65" t="s">
        <v>4</v>
      </c>
      <c r="L65" s="36"/>
      <c r="M65" s="3"/>
      <c r="N65" s="4"/>
    </row>
    <row r="66" spans="1:14" x14ac:dyDescent="0.55000000000000004">
      <c r="A66" s="62">
        <v>66</v>
      </c>
      <c r="G66" s="36"/>
      <c r="H66" s="37"/>
      <c r="L66" s="36"/>
      <c r="M66" s="3"/>
      <c r="N66" s="4"/>
    </row>
    <row r="67" spans="1:14" x14ac:dyDescent="0.55000000000000004">
      <c r="A67" s="62">
        <v>67</v>
      </c>
      <c r="D67" t="s">
        <v>75</v>
      </c>
      <c r="G67" s="36"/>
      <c r="H67" s="37"/>
      <c r="L67" s="36"/>
      <c r="M67" s="37"/>
    </row>
    <row r="68" spans="1:14" x14ac:dyDescent="0.55000000000000004">
      <c r="A68" s="62">
        <v>68</v>
      </c>
      <c r="F68" s="4" t="s">
        <v>76</v>
      </c>
      <c r="G68" s="4" t="s">
        <v>77</v>
      </c>
    </row>
    <row r="69" spans="1:14" x14ac:dyDescent="0.55000000000000004">
      <c r="A69" s="62">
        <v>69</v>
      </c>
      <c r="B69" s="26" t="s">
        <v>26</v>
      </c>
      <c r="C69" s="27"/>
      <c r="D69" s="17"/>
      <c r="E69" s="18" t="s">
        <v>27</v>
      </c>
      <c r="F69" s="59" t="str">
        <f>G39</f>
        <v>=F28</v>
      </c>
      <c r="G69" s="48" t="s">
        <v>213</v>
      </c>
      <c r="H69" s="19" t="s">
        <v>4</v>
      </c>
    </row>
    <row r="70" spans="1:14" x14ac:dyDescent="0.55000000000000004">
      <c r="A70" s="62">
        <v>70</v>
      </c>
      <c r="B70" s="28" t="s">
        <v>22</v>
      </c>
      <c r="E70" s="4" t="s">
        <v>28</v>
      </c>
      <c r="F70" s="59" t="str">
        <f>G40</f>
        <v>=F29</v>
      </c>
      <c r="G70" s="48" t="s">
        <v>214</v>
      </c>
      <c r="H70" s="21" t="s">
        <v>4</v>
      </c>
    </row>
    <row r="71" spans="1:14" x14ac:dyDescent="0.55000000000000004">
      <c r="A71" s="62">
        <v>71</v>
      </c>
      <c r="B71" s="22"/>
      <c r="C71" s="23"/>
      <c r="D71" s="23"/>
      <c r="E71" s="24" t="s">
        <v>29</v>
      </c>
      <c r="F71" s="59" t="str">
        <f>G41</f>
        <v>=F30</v>
      </c>
      <c r="G71" s="48" t="s">
        <v>215</v>
      </c>
      <c r="H71" s="25" t="s">
        <v>4</v>
      </c>
    </row>
    <row r="72" spans="1:14" x14ac:dyDescent="0.55000000000000004">
      <c r="A72" s="62">
        <v>72</v>
      </c>
      <c r="G72" s="4"/>
      <c r="H72" s="4"/>
      <c r="I72" s="4"/>
      <c r="L72" s="7"/>
      <c r="M72" s="3"/>
      <c r="N72" s="3"/>
    </row>
    <row r="73" spans="1:14" x14ac:dyDescent="0.55000000000000004">
      <c r="A73" s="62">
        <v>73</v>
      </c>
      <c r="E73" s="4" t="s">
        <v>79</v>
      </c>
      <c r="F73" s="4" t="s">
        <v>80</v>
      </c>
      <c r="G73" s="4" t="s">
        <v>37</v>
      </c>
      <c r="H73" s="4"/>
      <c r="I73" s="4"/>
      <c r="L73" s="7"/>
      <c r="M73" s="3"/>
      <c r="N73" s="3"/>
    </row>
    <row r="74" spans="1:14" x14ac:dyDescent="0.55000000000000004">
      <c r="A74" s="62">
        <v>74</v>
      </c>
      <c r="E74" s="51" t="s">
        <v>216</v>
      </c>
      <c r="F74" s="52" t="s">
        <v>221</v>
      </c>
      <c r="G74" s="52" t="s">
        <v>222</v>
      </c>
      <c r="H74" s="4"/>
      <c r="I74" s="4"/>
      <c r="L74" s="7"/>
      <c r="M74" s="3"/>
      <c r="N74" s="3"/>
    </row>
    <row r="75" spans="1:14" x14ac:dyDescent="0.55000000000000004">
      <c r="A75" s="62">
        <v>75</v>
      </c>
      <c r="E75" s="51" t="s">
        <v>217</v>
      </c>
      <c r="F75" s="52" t="s">
        <v>219</v>
      </c>
      <c r="G75" s="52" t="s">
        <v>223</v>
      </c>
      <c r="H75" s="4"/>
      <c r="I75" s="4"/>
      <c r="L75" s="7"/>
      <c r="M75" s="3"/>
      <c r="N75" s="3"/>
    </row>
    <row r="76" spans="1:14" x14ac:dyDescent="0.55000000000000004">
      <c r="A76" s="62">
        <v>76</v>
      </c>
      <c r="E76" s="51" t="s">
        <v>218</v>
      </c>
      <c r="F76" s="52" t="s">
        <v>220</v>
      </c>
      <c r="G76" s="52" t="s">
        <v>224</v>
      </c>
      <c r="H76" s="4"/>
      <c r="I76" s="4"/>
      <c r="L76" s="7"/>
      <c r="M76" s="3"/>
      <c r="N76" s="3"/>
    </row>
    <row r="77" spans="1:14" ht="14.7" thickBot="1" x14ac:dyDescent="0.6">
      <c r="A77" s="62">
        <v>77</v>
      </c>
      <c r="G77" s="4"/>
      <c r="H77" s="4"/>
    </row>
    <row r="78" spans="1:14" ht="14.7" thickBot="1" x14ac:dyDescent="0.6">
      <c r="A78" s="62">
        <v>78</v>
      </c>
      <c r="F78" s="30" t="s">
        <v>81</v>
      </c>
      <c r="G78" s="79" t="s">
        <v>225</v>
      </c>
      <c r="H78" s="4"/>
    </row>
    <row r="79" spans="1:14" x14ac:dyDescent="0.55000000000000004">
      <c r="A79" s="62">
        <v>79</v>
      </c>
      <c r="G79" s="4"/>
      <c r="H79" s="4"/>
      <c r="M79" s="36"/>
      <c r="N79" s="37"/>
    </row>
    <row r="80" spans="1:14" x14ac:dyDescent="0.55000000000000004">
      <c r="A80" s="62">
        <v>80</v>
      </c>
      <c r="B80" s="38" t="s">
        <v>83</v>
      </c>
      <c r="E80" t="s">
        <v>82</v>
      </c>
      <c r="G80" s="4"/>
      <c r="H80" s="4"/>
      <c r="M80" s="36"/>
      <c r="N80" s="37"/>
    </row>
    <row r="81" spans="1:14" ht="14.7" thickBot="1" x14ac:dyDescent="0.6">
      <c r="A81" s="62">
        <v>81</v>
      </c>
      <c r="B81" s="38"/>
      <c r="G81" s="4"/>
      <c r="H81" s="4"/>
      <c r="M81" s="36"/>
      <c r="N81" s="37"/>
    </row>
    <row r="82" spans="1:14" ht="14.7" thickBot="1" x14ac:dyDescent="0.6">
      <c r="A82" s="62">
        <v>82</v>
      </c>
      <c r="B82" s="38"/>
      <c r="F82" s="30" t="s">
        <v>84</v>
      </c>
      <c r="G82" s="6">
        <v>1</v>
      </c>
      <c r="H82" s="4"/>
      <c r="I82" s="36"/>
      <c r="J82" s="36"/>
      <c r="M82" s="36"/>
      <c r="N82" s="37"/>
    </row>
    <row r="83" spans="1:14" x14ac:dyDescent="0.55000000000000004">
      <c r="A83" s="62">
        <v>83</v>
      </c>
      <c r="B83" s="38"/>
      <c r="F83" s="36"/>
      <c r="G83" s="36"/>
      <c r="H83" s="4"/>
      <c r="I83" s="36"/>
      <c r="J83" s="36"/>
      <c r="M83" s="36"/>
      <c r="N83" s="37"/>
    </row>
    <row r="84" spans="1:14" ht="14.7" thickBot="1" x14ac:dyDescent="0.6">
      <c r="A84" s="62">
        <v>84</v>
      </c>
      <c r="B84" s="38" t="s">
        <v>39</v>
      </c>
    </row>
    <row r="85" spans="1:14" ht="14.7" thickBot="1" x14ac:dyDescent="0.6">
      <c r="A85" s="62">
        <v>85</v>
      </c>
      <c r="B85" s="38" t="s">
        <v>69</v>
      </c>
      <c r="D85" s="71" t="s">
        <v>113</v>
      </c>
      <c r="F85" s="81" t="s">
        <v>86</v>
      </c>
      <c r="G85" s="33"/>
      <c r="H85" s="80" t="s">
        <v>87</v>
      </c>
    </row>
    <row r="86" spans="1:14" ht="14.7" thickBot="1" x14ac:dyDescent="0.6">
      <c r="A86" s="62">
        <v>86</v>
      </c>
      <c r="B86" s="38" t="s">
        <v>73</v>
      </c>
      <c r="D86" s="71" t="s">
        <v>107</v>
      </c>
      <c r="F86" s="81" t="s">
        <v>86</v>
      </c>
      <c r="G86" s="33"/>
      <c r="H86" s="80" t="s">
        <v>87</v>
      </c>
    </row>
    <row r="87" spans="1:14" ht="14.7" thickBot="1" x14ac:dyDescent="0.6">
      <c r="A87" s="62">
        <v>87</v>
      </c>
      <c r="B87" s="38" t="s">
        <v>83</v>
      </c>
      <c r="D87" s="71" t="s">
        <v>85</v>
      </c>
      <c r="F87" s="81" t="s">
        <v>86</v>
      </c>
      <c r="G87" s="33"/>
      <c r="H87" s="80" t="s">
        <v>87</v>
      </c>
    </row>
    <row r="88" spans="1:14" x14ac:dyDescent="0.55000000000000004">
      <c r="A88" s="62">
        <v>88</v>
      </c>
    </row>
    <row r="89" spans="1:14" x14ac:dyDescent="0.55000000000000004">
      <c r="A89" s="62">
        <v>89</v>
      </c>
      <c r="B89" t="s">
        <v>40</v>
      </c>
      <c r="D89" t="s">
        <v>41</v>
      </c>
      <c r="G89" s="82" t="s">
        <v>226</v>
      </c>
      <c r="H89" s="2" t="s">
        <v>42</v>
      </c>
    </row>
    <row r="90" spans="1:14" x14ac:dyDescent="0.55000000000000004">
      <c r="A90" s="62">
        <v>90</v>
      </c>
      <c r="B90" t="s">
        <v>88</v>
      </c>
      <c r="D90" t="s">
        <v>90</v>
      </c>
      <c r="G90" s="82" t="s">
        <v>227</v>
      </c>
      <c r="H90" s="2" t="s">
        <v>89</v>
      </c>
    </row>
    <row r="91" spans="1:14" x14ac:dyDescent="0.55000000000000004">
      <c r="A91" s="62">
        <v>91</v>
      </c>
      <c r="B91" t="s">
        <v>91</v>
      </c>
      <c r="D91" t="s">
        <v>92</v>
      </c>
      <c r="F91" s="53" t="s">
        <v>228</v>
      </c>
      <c r="G91" s="39" t="s">
        <v>95</v>
      </c>
      <c r="H91" s="4"/>
    </row>
    <row r="92" spans="1:14" x14ac:dyDescent="0.55000000000000004">
      <c r="A92" s="62">
        <v>92</v>
      </c>
      <c r="B92" t="s">
        <v>93</v>
      </c>
      <c r="D92" t="s">
        <v>94</v>
      </c>
      <c r="F92" s="53" t="s">
        <v>229</v>
      </c>
      <c r="G92" s="39" t="s">
        <v>95</v>
      </c>
      <c r="H92" s="4"/>
    </row>
    <row r="93" spans="1:14" s="55" customFormat="1" ht="23.4" x14ac:dyDescent="0.55000000000000004">
      <c r="A93" s="62">
        <v>93</v>
      </c>
      <c r="B93" s="55" t="s">
        <v>96</v>
      </c>
      <c r="D93" s="55" t="s">
        <v>97</v>
      </c>
      <c r="F93" s="56"/>
      <c r="G93" s="58" t="s">
        <v>230</v>
      </c>
      <c r="I93" s="57" t="s">
        <v>95</v>
      </c>
    </row>
    <row r="94" spans="1:14" s="55" customFormat="1" x14ac:dyDescent="0.55000000000000004">
      <c r="A94" s="62">
        <v>94</v>
      </c>
      <c r="F94" s="56"/>
      <c r="G94" s="78"/>
      <c r="I94" s="57"/>
    </row>
    <row r="95" spans="1:14" s="55" customFormat="1" ht="30.9" customHeight="1" x14ac:dyDescent="0.55000000000000004">
      <c r="A95" s="62">
        <v>95</v>
      </c>
      <c r="F95" s="56"/>
      <c r="G95" s="78"/>
      <c r="I95" s="57"/>
    </row>
    <row r="96" spans="1:14" x14ac:dyDescent="0.55000000000000004">
      <c r="A96" s="62">
        <v>96</v>
      </c>
      <c r="B96" s="61" t="s">
        <v>119</v>
      </c>
      <c r="C96" s="61" t="s">
        <v>120</v>
      </c>
      <c r="D96" s="61" t="s">
        <v>121</v>
      </c>
      <c r="E96" s="61" t="s">
        <v>122</v>
      </c>
      <c r="F96" s="61" t="s">
        <v>123</v>
      </c>
      <c r="G96" s="61" t="s">
        <v>124</v>
      </c>
      <c r="H96" s="61" t="s">
        <v>125</v>
      </c>
      <c r="I96" s="61" t="s">
        <v>126</v>
      </c>
      <c r="J96" s="61" t="s">
        <v>127</v>
      </c>
    </row>
    <row r="97" spans="1:9" x14ac:dyDescent="0.55000000000000004">
      <c r="A97" s="62">
        <v>97</v>
      </c>
      <c r="F97" s="32"/>
      <c r="G97" s="54"/>
      <c r="I97" s="4"/>
    </row>
    <row r="98" spans="1:9" x14ac:dyDescent="0.55000000000000004">
      <c r="A98" s="62">
        <v>98</v>
      </c>
      <c r="F98" s="32"/>
      <c r="G98" s="54"/>
      <c r="I98" s="4"/>
    </row>
    <row r="99" spans="1:9" x14ac:dyDescent="0.55000000000000004">
      <c r="A99" s="62">
        <v>99</v>
      </c>
      <c r="B99" s="38" t="s">
        <v>43</v>
      </c>
      <c r="H99" s="32"/>
      <c r="I99" s="4"/>
    </row>
    <row r="100" spans="1:9" x14ac:dyDescent="0.55000000000000004">
      <c r="A100" s="62">
        <v>100</v>
      </c>
      <c r="C100" s="38" t="s">
        <v>69</v>
      </c>
      <c r="E100" s="71" t="s">
        <v>231</v>
      </c>
      <c r="F100" s="84" t="s">
        <v>232</v>
      </c>
      <c r="G100" s="85" t="s">
        <v>45</v>
      </c>
    </row>
    <row r="101" spans="1:9" x14ac:dyDescent="0.55000000000000004">
      <c r="A101" s="62">
        <v>101</v>
      </c>
      <c r="C101" s="38" t="s">
        <v>73</v>
      </c>
      <c r="E101" s="71" t="s">
        <v>233</v>
      </c>
      <c r="F101" s="84" t="s">
        <v>232</v>
      </c>
      <c r="G101" s="85" t="s">
        <v>45</v>
      </c>
    </row>
    <row r="102" spans="1:9" x14ac:dyDescent="0.55000000000000004">
      <c r="A102" s="62">
        <v>102</v>
      </c>
      <c r="C102" s="38" t="s">
        <v>83</v>
      </c>
      <c r="E102" s="71" t="s">
        <v>234</v>
      </c>
      <c r="F102" s="84" t="s">
        <v>235</v>
      </c>
      <c r="G102" s="85" t="s">
        <v>106</v>
      </c>
    </row>
    <row r="103" spans="1:9" x14ac:dyDescent="0.55000000000000004">
      <c r="A103" s="62">
        <v>103</v>
      </c>
      <c r="C103" s="38"/>
      <c r="G103" s="36"/>
      <c r="H103" s="38"/>
    </row>
    <row r="104" spans="1:9" x14ac:dyDescent="0.55000000000000004">
      <c r="A104" s="62">
        <v>104</v>
      </c>
      <c r="B104" s="38" t="s">
        <v>98</v>
      </c>
    </row>
    <row r="105" spans="1:9" x14ac:dyDescent="0.55000000000000004">
      <c r="A105" s="62">
        <v>105</v>
      </c>
      <c r="C105" s="38" t="s">
        <v>69</v>
      </c>
      <c r="E105" s="48" t="s">
        <v>237</v>
      </c>
      <c r="F105" s="48" t="s">
        <v>240</v>
      </c>
      <c r="G105" s="40" t="s">
        <v>44</v>
      </c>
      <c r="H105" s="84" t="s">
        <v>99</v>
      </c>
    </row>
    <row r="106" spans="1:9" x14ac:dyDescent="0.55000000000000004">
      <c r="A106" s="62">
        <v>106</v>
      </c>
      <c r="C106" s="38" t="s">
        <v>73</v>
      </c>
      <c r="E106" s="48" t="s">
        <v>238</v>
      </c>
      <c r="F106" s="48" t="s">
        <v>241</v>
      </c>
      <c r="G106" s="40" t="s">
        <v>44</v>
      </c>
      <c r="H106" s="84" t="s">
        <v>99</v>
      </c>
    </row>
    <row r="107" spans="1:9" x14ac:dyDescent="0.55000000000000004">
      <c r="A107" s="62">
        <v>107</v>
      </c>
      <c r="C107" s="38" t="s">
        <v>83</v>
      </c>
      <c r="E107" s="48" t="s">
        <v>239</v>
      </c>
      <c r="F107" s="48" t="s">
        <v>242</v>
      </c>
      <c r="G107" s="40" t="s">
        <v>44</v>
      </c>
      <c r="H107" s="84" t="s">
        <v>236</v>
      </c>
    </row>
  </sheetData>
  <pageMargins left="0.7" right="0.7" top="0.75" bottom="0.75" header="0.3" footer="0.3"/>
  <pageSetup paperSize="9" orientation="portrait" r:id="rId1"/>
  <headerFooter>
    <oddHeader>&amp;R&amp;"-,Negrita"&amp;K02-074PROBLEMAS DE GRÚAS PARA INGENIEROS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7"/>
  <sheetViews>
    <sheetView tabSelected="1" view="pageLayout" topLeftCell="A78" zoomScale="65" zoomScaleNormal="100" zoomScalePageLayoutView="65" workbookViewId="0">
      <selection activeCell="S91" sqref="S91"/>
    </sheetView>
  </sheetViews>
  <sheetFormatPr baseColWidth="10" defaultColWidth="9.1015625" defaultRowHeight="14.4" x14ac:dyDescent="0.55000000000000004"/>
  <cols>
    <col min="1" max="1" width="4.20703125" style="62" customWidth="1"/>
    <col min="2" max="2" width="5.578125" customWidth="1"/>
    <col min="3" max="3" width="6.578125" customWidth="1"/>
    <col min="4" max="4" width="11.9453125" customWidth="1"/>
    <col min="5" max="5" width="12.15625" customWidth="1"/>
    <col min="6" max="6" width="15.15625" customWidth="1"/>
    <col min="7" max="7" width="9.734375" customWidth="1"/>
    <col min="8" max="8" width="10.5234375" customWidth="1"/>
    <col min="9" max="9" width="2.5234375" customWidth="1"/>
    <col min="10" max="10" width="6.68359375" customWidth="1"/>
    <col min="12" max="12" width="9.1015625" customWidth="1"/>
    <col min="13" max="13" width="10.1015625" bestFit="1" customWidth="1"/>
  </cols>
  <sheetData>
    <row r="1" spans="1:15" s="61" customFormat="1" ht="14.7" thickBot="1" x14ac:dyDescent="0.6">
      <c r="A1" s="62" t="s">
        <v>118</v>
      </c>
      <c r="B1" s="61" t="s">
        <v>119</v>
      </c>
      <c r="C1" s="61" t="s">
        <v>120</v>
      </c>
      <c r="D1" s="61" t="s">
        <v>121</v>
      </c>
      <c r="E1" s="61" t="s">
        <v>122</v>
      </c>
      <c r="F1" s="61" t="s">
        <v>123</v>
      </c>
      <c r="G1" s="61" t="s">
        <v>124</v>
      </c>
      <c r="H1" s="61" t="s">
        <v>125</v>
      </c>
      <c r="I1" s="61" t="s">
        <v>126</v>
      </c>
      <c r="J1" s="61" t="s">
        <v>127</v>
      </c>
    </row>
    <row r="2" spans="1:15" ht="14.7" thickBot="1" x14ac:dyDescent="0.6">
      <c r="A2" s="62">
        <v>2</v>
      </c>
      <c r="C2" s="5" t="s">
        <v>128</v>
      </c>
      <c r="D2" s="33" t="s">
        <v>129</v>
      </c>
      <c r="E2" s="33"/>
      <c r="F2" s="33"/>
      <c r="G2" s="47"/>
    </row>
    <row r="3" spans="1:15" x14ac:dyDescent="0.55000000000000004">
      <c r="A3" s="62">
        <v>3</v>
      </c>
    </row>
    <row r="4" spans="1:15" x14ac:dyDescent="0.55000000000000004">
      <c r="A4" s="62">
        <v>4</v>
      </c>
      <c r="C4" t="s">
        <v>100</v>
      </c>
      <c r="D4" s="70" t="str">
        <f>VLOOKUP(D6,Listado!B3:C22,2,FALSE)</f>
        <v>Perea Rosales, Carmen</v>
      </c>
      <c r="F4" t="s">
        <v>101</v>
      </c>
      <c r="G4" s="69"/>
      <c r="H4" t="s">
        <v>102</v>
      </c>
      <c r="I4" s="71"/>
      <c r="L4" s="45"/>
    </row>
    <row r="5" spans="1:15" x14ac:dyDescent="0.55000000000000004">
      <c r="A5" s="62">
        <v>5</v>
      </c>
      <c r="K5" s="45"/>
    </row>
    <row r="6" spans="1:15" x14ac:dyDescent="0.55000000000000004">
      <c r="A6" s="62">
        <v>6</v>
      </c>
      <c r="C6" s="41" t="s">
        <v>173</v>
      </c>
      <c r="D6" s="68" t="s">
        <v>171</v>
      </c>
      <c r="K6" s="45"/>
      <c r="O6" s="66"/>
    </row>
    <row r="7" spans="1:15" x14ac:dyDescent="0.55000000000000004">
      <c r="A7" s="62">
        <v>7</v>
      </c>
      <c r="C7" s="10" t="s">
        <v>6</v>
      </c>
      <c r="D7" s="48" t="str">
        <f>MID($D$6,1,1)</f>
        <v>4</v>
      </c>
      <c r="F7" s="46" t="s">
        <v>108</v>
      </c>
      <c r="G7" s="17"/>
      <c r="H7" s="48">
        <f>8+$D$12</f>
        <v>8</v>
      </c>
      <c r="I7" s="19" t="s">
        <v>9</v>
      </c>
      <c r="J7" s="19"/>
      <c r="K7" s="45"/>
    </row>
    <row r="8" spans="1:15" x14ac:dyDescent="0.55000000000000004">
      <c r="A8" s="62">
        <v>8</v>
      </c>
      <c r="C8" s="12" t="s">
        <v>7</v>
      </c>
      <c r="D8" s="50" t="str">
        <f>MID($D$6,2,1)</f>
        <v>4</v>
      </c>
      <c r="F8" s="20" t="s">
        <v>11</v>
      </c>
      <c r="H8" s="48">
        <f>6+(2*$D$9)</f>
        <v>16</v>
      </c>
      <c r="I8" s="21" t="s">
        <v>10</v>
      </c>
      <c r="J8" s="21"/>
      <c r="K8" s="45"/>
    </row>
    <row r="9" spans="1:15" x14ac:dyDescent="0.55000000000000004">
      <c r="A9" s="62">
        <v>9</v>
      </c>
      <c r="C9" s="12" t="s">
        <v>3</v>
      </c>
      <c r="D9" s="48" t="str">
        <f>MID($D$6,3,1)</f>
        <v>5</v>
      </c>
      <c r="F9" s="20" t="s">
        <v>19</v>
      </c>
      <c r="H9" s="69">
        <v>5</v>
      </c>
      <c r="I9" s="21" t="s">
        <v>12</v>
      </c>
      <c r="J9" s="21"/>
      <c r="K9" s="45"/>
    </row>
    <row r="10" spans="1:15" x14ac:dyDescent="0.55000000000000004">
      <c r="A10" s="62">
        <v>10</v>
      </c>
      <c r="C10" s="12" t="s">
        <v>2</v>
      </c>
      <c r="D10" s="48" t="str">
        <f>MID($D$6,4,1)</f>
        <v>5</v>
      </c>
      <c r="F10" s="20" t="s">
        <v>20</v>
      </c>
      <c r="H10" s="48">
        <f>32+(2*$D$10)</f>
        <v>42</v>
      </c>
      <c r="I10" s="21" t="s">
        <v>13</v>
      </c>
      <c r="J10" s="21"/>
      <c r="K10" s="45"/>
    </row>
    <row r="11" spans="1:15" x14ac:dyDescent="0.55000000000000004">
      <c r="A11" s="62">
        <v>11</v>
      </c>
      <c r="C11" s="12" t="s">
        <v>8</v>
      </c>
      <c r="D11" s="48" t="str">
        <f>MID($D$6,5,1)</f>
        <v>5</v>
      </c>
      <c r="F11" s="22" t="s">
        <v>21</v>
      </c>
      <c r="G11" s="23"/>
      <c r="H11" s="48">
        <f>15+(2*$D$13)</f>
        <v>15</v>
      </c>
      <c r="I11" s="25" t="s">
        <v>14</v>
      </c>
      <c r="J11" s="25"/>
      <c r="K11" s="45"/>
    </row>
    <row r="12" spans="1:15" x14ac:dyDescent="0.55000000000000004">
      <c r="A12" s="62">
        <v>12</v>
      </c>
      <c r="C12" s="12" t="s">
        <v>55</v>
      </c>
      <c r="D12" s="48" t="str">
        <f>MID($D$6,6,1)</f>
        <v>0</v>
      </c>
      <c r="K12" s="45"/>
    </row>
    <row r="13" spans="1:15" x14ac:dyDescent="0.55000000000000004">
      <c r="A13" s="62">
        <v>13</v>
      </c>
      <c r="C13" s="12" t="s">
        <v>56</v>
      </c>
      <c r="D13" s="48" t="str">
        <f>MID($D$6,7,1)</f>
        <v>0</v>
      </c>
      <c r="K13" s="45"/>
    </row>
    <row r="14" spans="1:15" x14ac:dyDescent="0.55000000000000004">
      <c r="A14" s="62">
        <v>14</v>
      </c>
      <c r="C14" s="14" t="s">
        <v>57</v>
      </c>
      <c r="D14" s="48" t="str">
        <f>MID($D$6,8,1)</f>
        <v>0</v>
      </c>
      <c r="K14" s="45"/>
    </row>
    <row r="15" spans="1:15" x14ac:dyDescent="0.55000000000000004">
      <c r="A15" s="62">
        <v>15</v>
      </c>
    </row>
    <row r="16" spans="1:15" ht="18" customHeight="1" x14ac:dyDescent="0.55000000000000004">
      <c r="A16" s="62">
        <v>16</v>
      </c>
      <c r="B16" s="63" t="s">
        <v>114</v>
      </c>
      <c r="C16" s="8"/>
      <c r="D16" s="9"/>
      <c r="E16" s="8"/>
      <c r="F16" s="8"/>
      <c r="G16" s="8"/>
      <c r="H16" s="8"/>
      <c r="I16" s="8"/>
      <c r="J16" s="8"/>
      <c r="K16" s="8"/>
      <c r="L16" s="8"/>
      <c r="M16" s="8"/>
      <c r="N16" s="8"/>
    </row>
    <row r="17" spans="1:14" ht="18" customHeight="1" x14ac:dyDescent="0.55000000000000004">
      <c r="A17" s="62">
        <v>17</v>
      </c>
      <c r="B17" s="63"/>
      <c r="C17" s="8"/>
      <c r="D17" s="9"/>
      <c r="E17" s="8"/>
      <c r="F17" s="8"/>
      <c r="G17" s="8"/>
      <c r="H17" s="8"/>
      <c r="I17" s="8"/>
      <c r="J17" s="8"/>
      <c r="K17" s="8"/>
      <c r="L17" s="8"/>
      <c r="M17" s="8"/>
      <c r="N17" s="8"/>
    </row>
    <row r="18" spans="1:14" ht="18" customHeight="1" x14ac:dyDescent="0.55000000000000004">
      <c r="A18" s="62">
        <v>18</v>
      </c>
      <c r="B18" s="63" t="s">
        <v>115</v>
      </c>
      <c r="C18" s="8"/>
      <c r="D18" s="9"/>
      <c r="E18" s="8"/>
      <c r="F18" s="8"/>
      <c r="G18" s="8"/>
      <c r="H18" s="8"/>
      <c r="I18" s="8"/>
      <c r="J18" s="8"/>
      <c r="K18" s="8"/>
      <c r="L18" s="8"/>
      <c r="M18" s="8"/>
      <c r="N18" s="8"/>
    </row>
    <row r="19" spans="1:14" ht="18" customHeight="1" x14ac:dyDescent="0.55000000000000004">
      <c r="A19" s="62">
        <v>19</v>
      </c>
      <c r="B19" s="9"/>
      <c r="C19" s="8"/>
      <c r="D19" s="9"/>
      <c r="E19" s="8"/>
      <c r="F19" s="8"/>
      <c r="G19" s="8"/>
      <c r="H19" s="8"/>
      <c r="I19" s="8"/>
      <c r="J19" s="8"/>
      <c r="K19" s="8"/>
      <c r="L19" s="8"/>
      <c r="M19" s="8"/>
      <c r="N19" s="8"/>
    </row>
    <row r="20" spans="1:14" ht="18" customHeight="1" x14ac:dyDescent="0.55000000000000004">
      <c r="A20" s="62">
        <v>20</v>
      </c>
      <c r="B20" s="8"/>
      <c r="C20" s="9" t="s">
        <v>47</v>
      </c>
      <c r="D20" s="9"/>
      <c r="E20" s="34" t="s">
        <v>48</v>
      </c>
      <c r="F20" s="49">
        <f xml:space="preserve"> 5 + ($D$14/3)</f>
        <v>5</v>
      </c>
      <c r="G20" s="8" t="s">
        <v>4</v>
      </c>
      <c r="H20" s="8"/>
      <c r="I20" s="8"/>
      <c r="J20" s="8"/>
      <c r="K20" s="8"/>
      <c r="L20" s="8"/>
      <c r="M20" s="8"/>
      <c r="N20" s="8"/>
    </row>
    <row r="21" spans="1:14" ht="18" customHeight="1" x14ac:dyDescent="0.55000000000000004">
      <c r="A21" s="62">
        <v>21</v>
      </c>
      <c r="B21" s="9" t="s">
        <v>105</v>
      </c>
      <c r="C21" s="9"/>
      <c r="D21" s="9"/>
      <c r="E21" s="34"/>
      <c r="F21" s="34"/>
      <c r="G21" s="8"/>
      <c r="H21" s="8"/>
      <c r="I21" s="8"/>
      <c r="J21" s="8"/>
      <c r="K21" s="8"/>
      <c r="L21" s="8"/>
      <c r="M21" s="8"/>
      <c r="N21" s="8"/>
    </row>
    <row r="22" spans="1:14" ht="18" customHeight="1" x14ac:dyDescent="0.55000000000000004">
      <c r="A22" s="62">
        <v>22</v>
      </c>
      <c r="B22" s="9"/>
      <c r="C22" s="9" t="s">
        <v>49</v>
      </c>
      <c r="D22" s="9"/>
      <c r="E22" s="34" t="s">
        <v>50</v>
      </c>
      <c r="F22" s="72">
        <v>40</v>
      </c>
      <c r="G22" s="8" t="s">
        <v>51</v>
      </c>
      <c r="H22" s="8"/>
      <c r="I22" s="8"/>
      <c r="J22" s="8"/>
      <c r="K22" s="8"/>
      <c r="L22" s="8"/>
      <c r="M22" s="8"/>
      <c r="N22" s="8"/>
    </row>
    <row r="23" spans="1:14" ht="18" customHeight="1" x14ac:dyDescent="0.55000000000000004">
      <c r="A23" s="62">
        <v>23</v>
      </c>
      <c r="C23" s="9"/>
      <c r="D23" s="9"/>
      <c r="E23" s="34"/>
      <c r="F23" s="34"/>
      <c r="G23" s="8"/>
      <c r="H23" s="8"/>
      <c r="I23" s="8"/>
      <c r="J23" s="8"/>
      <c r="K23" s="8"/>
      <c r="L23" s="8"/>
      <c r="M23" s="8"/>
      <c r="N23" s="8"/>
    </row>
    <row r="24" spans="1:14" ht="18" customHeight="1" x14ac:dyDescent="0.55000000000000004">
      <c r="A24" s="62">
        <v>24</v>
      </c>
      <c r="B24" s="9" t="s">
        <v>5</v>
      </c>
      <c r="C24" s="35" t="s">
        <v>52</v>
      </c>
      <c r="D24" s="9"/>
      <c r="E24" s="34"/>
      <c r="F24" s="34"/>
      <c r="G24" s="8"/>
      <c r="H24" s="8"/>
      <c r="I24" s="8"/>
      <c r="J24" s="8"/>
      <c r="K24" s="8"/>
      <c r="L24" s="8"/>
      <c r="M24" s="8"/>
      <c r="N24" s="8"/>
    </row>
    <row r="25" spans="1:14" ht="18" customHeight="1" x14ac:dyDescent="0.55000000000000004">
      <c r="A25" s="62">
        <v>25</v>
      </c>
      <c r="B25" s="9"/>
      <c r="C25" s="35" t="s">
        <v>53</v>
      </c>
      <c r="D25" s="9"/>
      <c r="E25" s="34"/>
      <c r="F25" s="34"/>
      <c r="G25" s="8"/>
      <c r="H25" s="8"/>
      <c r="I25" s="8"/>
      <c r="J25" s="8"/>
      <c r="K25" s="8"/>
      <c r="L25" s="8"/>
      <c r="M25" s="8"/>
      <c r="N25" s="8"/>
    </row>
    <row r="26" spans="1:14" ht="18" customHeight="1" x14ac:dyDescent="0.55000000000000004">
      <c r="A26" s="62">
        <v>26</v>
      </c>
      <c r="C26" s="35" t="s">
        <v>54</v>
      </c>
      <c r="D26" s="9"/>
      <c r="E26" s="34"/>
      <c r="F26" s="34"/>
      <c r="G26" s="8"/>
      <c r="H26" s="8"/>
      <c r="I26" s="8"/>
      <c r="J26" s="8"/>
      <c r="K26" s="8"/>
      <c r="L26" s="8"/>
      <c r="M26" s="8"/>
      <c r="N26" s="8"/>
    </row>
    <row r="27" spans="1:14" x14ac:dyDescent="0.55000000000000004">
      <c r="A27" s="62">
        <v>27</v>
      </c>
      <c r="L27" s="1"/>
      <c r="M27" s="2"/>
    </row>
    <row r="28" spans="1:14" x14ac:dyDescent="0.55000000000000004">
      <c r="A28" s="62">
        <v>28</v>
      </c>
      <c r="C28" s="26" t="s">
        <v>15</v>
      </c>
      <c r="D28" s="27"/>
      <c r="E28" s="18" t="s">
        <v>16</v>
      </c>
      <c r="F28" s="48">
        <f>100+(15*$D$11)</f>
        <v>175</v>
      </c>
      <c r="G28" s="18" t="s">
        <v>109</v>
      </c>
      <c r="H28" s="19"/>
      <c r="L28" s="1"/>
      <c r="M28" s="2"/>
    </row>
    <row r="29" spans="1:14" x14ac:dyDescent="0.55000000000000004">
      <c r="A29" s="62">
        <v>29</v>
      </c>
      <c r="C29" s="73" t="s">
        <v>22</v>
      </c>
      <c r="E29" s="4" t="s">
        <v>17</v>
      </c>
      <c r="F29" s="48">
        <f>200+(10*$D$11)</f>
        <v>250</v>
      </c>
      <c r="G29" t="s">
        <v>110</v>
      </c>
      <c r="H29" s="21"/>
      <c r="L29" s="1"/>
      <c r="M29" s="2"/>
    </row>
    <row r="30" spans="1:14" x14ac:dyDescent="0.55000000000000004">
      <c r="A30" s="62">
        <v>30</v>
      </c>
      <c r="C30" s="22"/>
      <c r="D30" s="23"/>
      <c r="E30" s="24" t="s">
        <v>18</v>
      </c>
      <c r="F30" s="48">
        <f>1000-F28-F29</f>
        <v>575</v>
      </c>
      <c r="G30" s="29" t="s">
        <v>111</v>
      </c>
      <c r="H30" s="25"/>
      <c r="L30" s="1"/>
      <c r="M30" s="2"/>
    </row>
    <row r="31" spans="1:14" x14ac:dyDescent="0.55000000000000004">
      <c r="A31" s="62">
        <v>31</v>
      </c>
    </row>
    <row r="32" spans="1:14" x14ac:dyDescent="0.55000000000000004">
      <c r="A32" s="62">
        <v>32</v>
      </c>
      <c r="C32" t="s">
        <v>23</v>
      </c>
      <c r="E32" s="71" t="s">
        <v>24</v>
      </c>
      <c r="H32" s="4"/>
    </row>
    <row r="33" spans="1:14" x14ac:dyDescent="0.55000000000000004">
      <c r="A33" s="62">
        <v>33</v>
      </c>
      <c r="E33" t="s">
        <v>25</v>
      </c>
    </row>
    <row r="34" spans="1:14" x14ac:dyDescent="0.55000000000000004">
      <c r="A34" s="62">
        <v>34</v>
      </c>
    </row>
    <row r="35" spans="1:14" x14ac:dyDescent="0.55000000000000004">
      <c r="A35" s="62">
        <v>35</v>
      </c>
      <c r="C35" s="4" t="s">
        <v>112</v>
      </c>
      <c r="D35" s="48">
        <f>8+($D$14/2)</f>
        <v>8</v>
      </c>
      <c r="E35" t="s">
        <v>4</v>
      </c>
      <c r="F35" s="1" t="s">
        <v>30</v>
      </c>
      <c r="G35" s="48">
        <f>50+D35</f>
        <v>58</v>
      </c>
      <c r="H35" t="s">
        <v>4</v>
      </c>
    </row>
    <row r="36" spans="1:14" x14ac:dyDescent="0.55000000000000004">
      <c r="A36" s="62">
        <v>36</v>
      </c>
      <c r="F36" s="1" t="s">
        <v>31</v>
      </c>
      <c r="G36" s="69">
        <v>1000</v>
      </c>
      <c r="H36" t="s">
        <v>32</v>
      </c>
    </row>
    <row r="37" spans="1:14" x14ac:dyDescent="0.55000000000000004">
      <c r="A37" s="62">
        <v>37</v>
      </c>
    </row>
    <row r="38" spans="1:14" x14ac:dyDescent="0.55000000000000004">
      <c r="A38" s="62">
        <v>38</v>
      </c>
      <c r="G38" s="4" t="s">
        <v>33</v>
      </c>
      <c r="H38" s="4" t="s">
        <v>34</v>
      </c>
      <c r="N38" s="4"/>
    </row>
    <row r="39" spans="1:14" x14ac:dyDescent="0.55000000000000004">
      <c r="A39" s="62">
        <v>39</v>
      </c>
      <c r="C39" s="26" t="s">
        <v>26</v>
      </c>
      <c r="D39" s="27"/>
      <c r="E39" s="17"/>
      <c r="F39" s="59" t="s">
        <v>27</v>
      </c>
      <c r="G39" s="48">
        <f>F28</f>
        <v>175</v>
      </c>
      <c r="H39" s="48">
        <f>14+$D$35</f>
        <v>22</v>
      </c>
      <c r="I39" s="19" t="s">
        <v>4</v>
      </c>
    </row>
    <row r="40" spans="1:14" x14ac:dyDescent="0.55000000000000004">
      <c r="A40" s="62">
        <v>40</v>
      </c>
      <c r="C40" s="28" t="s">
        <v>22</v>
      </c>
      <c r="F40" s="59" t="s">
        <v>28</v>
      </c>
      <c r="G40" s="48">
        <f>F29</f>
        <v>250</v>
      </c>
      <c r="H40" s="48">
        <f>30+$D$35</f>
        <v>38</v>
      </c>
      <c r="I40" s="21" t="s">
        <v>4</v>
      </c>
    </row>
    <row r="41" spans="1:14" x14ac:dyDescent="0.55000000000000004">
      <c r="A41" s="62">
        <v>41</v>
      </c>
      <c r="C41" s="22"/>
      <c r="D41" s="23"/>
      <c r="E41" s="23"/>
      <c r="F41" s="59" t="s">
        <v>29</v>
      </c>
      <c r="G41" s="48">
        <f>F30</f>
        <v>575</v>
      </c>
      <c r="H41" s="48">
        <f>50+$D$35</f>
        <v>58</v>
      </c>
      <c r="I41" s="25" t="s">
        <v>4</v>
      </c>
    </row>
    <row r="42" spans="1:14" x14ac:dyDescent="0.55000000000000004">
      <c r="A42" s="62">
        <v>42</v>
      </c>
    </row>
    <row r="43" spans="1:14" x14ac:dyDescent="0.55000000000000004">
      <c r="A43" s="62">
        <v>43</v>
      </c>
      <c r="E43" s="4" t="s">
        <v>35</v>
      </c>
      <c r="F43" s="4" t="s">
        <v>36</v>
      </c>
      <c r="G43" s="4" t="s">
        <v>37</v>
      </c>
      <c r="K43" s="7"/>
      <c r="L43" s="3"/>
      <c r="M43" s="3"/>
    </row>
    <row r="44" spans="1:14" x14ac:dyDescent="0.55000000000000004">
      <c r="A44" s="62">
        <v>44</v>
      </c>
      <c r="E44" s="51">
        <f>G39/$G$36</f>
        <v>0.17499999999999999</v>
      </c>
      <c r="F44" s="52">
        <f>H39/$G$35</f>
        <v>0.37931034482758619</v>
      </c>
      <c r="G44" s="52">
        <f>E44*(F44^3)</f>
        <v>9.5504120710156199E-3</v>
      </c>
      <c r="K44" s="7"/>
      <c r="L44" s="3"/>
      <c r="M44" s="3"/>
    </row>
    <row r="45" spans="1:14" x14ac:dyDescent="0.55000000000000004">
      <c r="A45" s="62">
        <v>45</v>
      </c>
      <c r="E45" s="51">
        <f>G40/$G$36</f>
        <v>0.25</v>
      </c>
      <c r="F45" s="52">
        <f>H40/$G$35</f>
        <v>0.65517241379310343</v>
      </c>
      <c r="G45" s="52">
        <f>E45*(F45^3)</f>
        <v>7.0308335725121976E-2</v>
      </c>
      <c r="K45" s="7"/>
      <c r="L45" s="3"/>
      <c r="M45" s="3"/>
    </row>
    <row r="46" spans="1:14" ht="14.7" thickBot="1" x14ac:dyDescent="0.6">
      <c r="A46" s="62">
        <v>46</v>
      </c>
      <c r="E46" s="51">
        <f>G41/$G$36</f>
        <v>0.57499999999999996</v>
      </c>
      <c r="F46" s="52">
        <f>H41/$G$35</f>
        <v>1</v>
      </c>
      <c r="G46" s="75">
        <f>E46*(F46^3)</f>
        <v>0.57499999999999996</v>
      </c>
      <c r="K46" s="7"/>
      <c r="L46" s="3"/>
      <c r="M46" s="3"/>
    </row>
    <row r="47" spans="1:14" ht="14.7" thickBot="1" x14ac:dyDescent="0.6">
      <c r="A47" s="62">
        <v>47</v>
      </c>
      <c r="E47" s="74"/>
      <c r="F47" s="60" t="s">
        <v>38</v>
      </c>
      <c r="G47" s="76">
        <f>SUM(G44,G45,G46)</f>
        <v>0.65485874779613751</v>
      </c>
      <c r="K47" s="7"/>
      <c r="L47" s="3"/>
      <c r="M47" s="3"/>
    </row>
    <row r="48" spans="1:14" x14ac:dyDescent="0.55000000000000004">
      <c r="A48" s="62">
        <v>48</v>
      </c>
      <c r="B48" s="61" t="s">
        <v>119</v>
      </c>
      <c r="C48" s="61" t="s">
        <v>120</v>
      </c>
      <c r="D48" s="61" t="s">
        <v>121</v>
      </c>
      <c r="E48" s="61" t="s">
        <v>122</v>
      </c>
      <c r="F48" s="61" t="s">
        <v>123</v>
      </c>
      <c r="G48" s="61" t="s">
        <v>124</v>
      </c>
      <c r="H48" s="61" t="s">
        <v>125</v>
      </c>
      <c r="I48" s="61" t="s">
        <v>126</v>
      </c>
      <c r="J48" s="61" t="s">
        <v>127</v>
      </c>
      <c r="K48" s="7"/>
      <c r="L48" s="3"/>
      <c r="M48" s="3"/>
    </row>
    <row r="49" spans="1:13" x14ac:dyDescent="0.55000000000000004">
      <c r="A49" s="62">
        <v>49</v>
      </c>
      <c r="K49" s="7"/>
      <c r="L49" s="3"/>
      <c r="M49" s="3"/>
    </row>
    <row r="50" spans="1:13" x14ac:dyDescent="0.55000000000000004">
      <c r="A50" s="62">
        <v>50</v>
      </c>
      <c r="C50" s="16" t="s">
        <v>58</v>
      </c>
      <c r="D50" s="17"/>
      <c r="E50" s="17"/>
      <c r="F50" s="18" t="s">
        <v>59</v>
      </c>
      <c r="G50" s="48">
        <f xml:space="preserve"> 40 + (3*$D$12)</f>
        <v>40</v>
      </c>
      <c r="H50" s="19" t="s">
        <v>60</v>
      </c>
    </row>
    <row r="51" spans="1:13" x14ac:dyDescent="0.55000000000000004">
      <c r="A51" s="62">
        <v>51</v>
      </c>
      <c r="C51" s="20" t="s">
        <v>61</v>
      </c>
      <c r="F51" s="4" t="s">
        <v>62</v>
      </c>
      <c r="G51" s="48">
        <f xml:space="preserve"> 30 + (2*$D$13)</f>
        <v>30</v>
      </c>
      <c r="H51" s="21" t="s">
        <v>60</v>
      </c>
    </row>
    <row r="52" spans="1:13" x14ac:dyDescent="0.55000000000000004">
      <c r="A52" s="62">
        <v>52</v>
      </c>
      <c r="C52" s="22" t="s">
        <v>63</v>
      </c>
      <c r="D52" s="23"/>
      <c r="E52" s="23"/>
      <c r="F52" s="24" t="s">
        <v>64</v>
      </c>
      <c r="G52" s="48">
        <f>200+(100*$D$14)</f>
        <v>200</v>
      </c>
      <c r="H52" s="25" t="s">
        <v>65</v>
      </c>
    </row>
    <row r="53" spans="1:13" x14ac:dyDescent="0.55000000000000004">
      <c r="A53" s="62">
        <v>53</v>
      </c>
      <c r="G53" s="4"/>
      <c r="H53" s="4"/>
      <c r="L53" s="36"/>
      <c r="M53" s="37"/>
    </row>
    <row r="54" spans="1:13" x14ac:dyDescent="0.55000000000000004">
      <c r="A54" s="62">
        <v>54</v>
      </c>
      <c r="G54" s="4"/>
      <c r="H54" s="4"/>
      <c r="L54" s="36"/>
      <c r="M54" s="37"/>
    </row>
    <row r="55" spans="1:13" x14ac:dyDescent="0.55000000000000004">
      <c r="A55" s="62">
        <v>55</v>
      </c>
      <c r="B55" s="36" t="s">
        <v>66</v>
      </c>
      <c r="C55" s="38" t="s">
        <v>67</v>
      </c>
      <c r="G55" s="4"/>
      <c r="H55" s="4"/>
      <c r="L55" s="36"/>
      <c r="M55" s="37"/>
    </row>
    <row r="56" spans="1:13" x14ac:dyDescent="0.55000000000000004">
      <c r="A56" s="62">
        <v>56</v>
      </c>
      <c r="C56" s="38" t="s">
        <v>69</v>
      </c>
      <c r="G56" s="4"/>
      <c r="H56" s="4"/>
      <c r="L56" s="36"/>
      <c r="M56" s="37"/>
    </row>
    <row r="57" spans="1:13" x14ac:dyDescent="0.55000000000000004">
      <c r="A57" s="62">
        <v>57</v>
      </c>
      <c r="C57" s="38"/>
      <c r="D57" t="s">
        <v>68</v>
      </c>
      <c r="G57" s="4"/>
      <c r="H57" s="4"/>
      <c r="L57" s="36"/>
      <c r="M57" s="37"/>
    </row>
    <row r="58" spans="1:13" x14ac:dyDescent="0.55000000000000004">
      <c r="A58" s="62">
        <v>58</v>
      </c>
      <c r="C58" s="38"/>
      <c r="D58" t="s">
        <v>70</v>
      </c>
      <c r="G58" s="4"/>
      <c r="H58" s="4"/>
      <c r="L58" s="36"/>
      <c r="M58" s="37"/>
    </row>
    <row r="59" spans="1:13" ht="14.7" thickBot="1" x14ac:dyDescent="0.6">
      <c r="A59" s="62">
        <v>59</v>
      </c>
      <c r="C59" s="38"/>
      <c r="G59" s="4"/>
      <c r="H59" s="4"/>
      <c r="L59" s="36"/>
      <c r="M59" s="37"/>
    </row>
    <row r="60" spans="1:13" ht="14.7" thickBot="1" x14ac:dyDescent="0.6">
      <c r="A60" s="62">
        <v>60</v>
      </c>
      <c r="D60" t="s">
        <v>71</v>
      </c>
      <c r="F60" s="30" t="s">
        <v>72</v>
      </c>
      <c r="G60" s="52">
        <f xml:space="preserve"> $G$47</f>
        <v>0.65485874779613751</v>
      </c>
      <c r="L60" s="36"/>
      <c r="M60" s="37"/>
    </row>
    <row r="61" spans="1:13" x14ac:dyDescent="0.55000000000000004">
      <c r="A61" s="62">
        <v>61</v>
      </c>
      <c r="L61" s="36"/>
      <c r="M61" s="37"/>
    </row>
    <row r="62" spans="1:13" x14ac:dyDescent="0.55000000000000004">
      <c r="A62" s="62">
        <v>62</v>
      </c>
      <c r="C62" s="38" t="s">
        <v>73</v>
      </c>
    </row>
    <row r="63" spans="1:13" x14ac:dyDescent="0.55000000000000004">
      <c r="A63" s="62">
        <v>63</v>
      </c>
      <c r="D63" t="s">
        <v>68</v>
      </c>
      <c r="F63" s="36"/>
      <c r="G63" s="37"/>
      <c r="K63" s="36"/>
      <c r="L63" s="37"/>
    </row>
    <row r="64" spans="1:13" x14ac:dyDescent="0.55000000000000004">
      <c r="A64" s="62">
        <v>64</v>
      </c>
      <c r="D64" t="s">
        <v>117</v>
      </c>
      <c r="F64" s="36"/>
      <c r="G64" s="37"/>
      <c r="K64" s="36"/>
    </row>
    <row r="65" spans="1:14" x14ac:dyDescent="0.55000000000000004">
      <c r="A65" s="62">
        <v>65</v>
      </c>
      <c r="F65" s="3" t="s">
        <v>78</v>
      </c>
      <c r="G65" s="48">
        <f>$G$35+$F$20</f>
        <v>63</v>
      </c>
      <c r="H65" t="s">
        <v>4</v>
      </c>
      <c r="L65" s="36"/>
      <c r="M65" s="3"/>
      <c r="N65" s="4"/>
    </row>
    <row r="66" spans="1:14" x14ac:dyDescent="0.55000000000000004">
      <c r="A66" s="62">
        <v>66</v>
      </c>
      <c r="G66" s="36"/>
      <c r="H66" s="37"/>
      <c r="L66" s="36"/>
      <c r="M66" s="3"/>
      <c r="N66" s="4"/>
    </row>
    <row r="67" spans="1:14" x14ac:dyDescent="0.55000000000000004">
      <c r="A67" s="62">
        <v>67</v>
      </c>
      <c r="D67" t="s">
        <v>75</v>
      </c>
      <c r="G67" s="36"/>
      <c r="H67" s="37"/>
      <c r="L67" s="36"/>
      <c r="M67" s="37"/>
    </row>
    <row r="68" spans="1:14" x14ac:dyDescent="0.55000000000000004">
      <c r="A68" s="62">
        <v>68</v>
      </c>
      <c r="F68" s="4" t="s">
        <v>76</v>
      </c>
      <c r="G68" s="4" t="s">
        <v>77</v>
      </c>
    </row>
    <row r="69" spans="1:14" x14ac:dyDescent="0.55000000000000004">
      <c r="A69" s="62">
        <v>69</v>
      </c>
      <c r="B69" s="26" t="s">
        <v>26</v>
      </c>
      <c r="C69" s="27"/>
      <c r="D69" s="17"/>
      <c r="E69" s="18" t="s">
        <v>27</v>
      </c>
      <c r="F69" s="59">
        <f>G39</f>
        <v>175</v>
      </c>
      <c r="G69" s="48">
        <f>H39+$F$20</f>
        <v>27</v>
      </c>
      <c r="H69" s="19" t="s">
        <v>4</v>
      </c>
    </row>
    <row r="70" spans="1:14" x14ac:dyDescent="0.55000000000000004">
      <c r="A70" s="62">
        <v>70</v>
      </c>
      <c r="B70" s="28" t="s">
        <v>22</v>
      </c>
      <c r="E70" s="4" t="s">
        <v>28</v>
      </c>
      <c r="F70" s="59">
        <f>G40</f>
        <v>250</v>
      </c>
      <c r="G70" s="48">
        <f>H40+$F$20</f>
        <v>43</v>
      </c>
      <c r="H70" s="21" t="s">
        <v>4</v>
      </c>
    </row>
    <row r="71" spans="1:14" x14ac:dyDescent="0.55000000000000004">
      <c r="A71" s="62">
        <v>71</v>
      </c>
      <c r="B71" s="22"/>
      <c r="C71" s="23"/>
      <c r="D71" s="23"/>
      <c r="E71" s="24" t="s">
        <v>29</v>
      </c>
      <c r="F71" s="59">
        <f>G41</f>
        <v>575</v>
      </c>
      <c r="G71" s="48">
        <f>H41+$F$20</f>
        <v>63</v>
      </c>
      <c r="H71" s="25" t="s">
        <v>4</v>
      </c>
    </row>
    <row r="72" spans="1:14" x14ac:dyDescent="0.55000000000000004">
      <c r="A72" s="62">
        <v>72</v>
      </c>
      <c r="G72" s="4"/>
      <c r="H72" s="4"/>
      <c r="I72" s="4"/>
      <c r="L72" s="7"/>
      <c r="M72" s="3"/>
      <c r="N72" s="3"/>
    </row>
    <row r="73" spans="1:14" x14ac:dyDescent="0.55000000000000004">
      <c r="A73" s="62">
        <v>73</v>
      </c>
      <c r="E73" s="4" t="s">
        <v>79</v>
      </c>
      <c r="F73" s="4" t="s">
        <v>80</v>
      </c>
      <c r="G73" s="4" t="s">
        <v>37</v>
      </c>
      <c r="H73" s="4"/>
      <c r="I73" s="4"/>
      <c r="L73" s="7"/>
      <c r="M73" s="3"/>
      <c r="N73" s="3"/>
    </row>
    <row r="74" spans="1:14" x14ac:dyDescent="0.55000000000000004">
      <c r="A74" s="62">
        <v>74</v>
      </c>
      <c r="E74" s="51">
        <f>F69/$G$36</f>
        <v>0.17499999999999999</v>
      </c>
      <c r="F74" s="52">
        <f>G69/$G$65</f>
        <v>0.42857142857142855</v>
      </c>
      <c r="G74" s="52">
        <f>E74*(F74^3)</f>
        <v>1.377551020408163E-2</v>
      </c>
      <c r="H74" s="4"/>
      <c r="I74" s="4"/>
      <c r="L74" s="7"/>
      <c r="M74" s="3"/>
      <c r="N74" s="3"/>
    </row>
    <row r="75" spans="1:14" x14ac:dyDescent="0.55000000000000004">
      <c r="A75" s="62">
        <v>75</v>
      </c>
      <c r="E75" s="51">
        <f>F70/$G$36</f>
        <v>0.25</v>
      </c>
      <c r="F75" s="52">
        <f>G70/$G$65</f>
        <v>0.68253968253968256</v>
      </c>
      <c r="G75" s="52">
        <f>E75*(F75^3)</f>
        <v>7.9492055493567221E-2</v>
      </c>
      <c r="H75" s="4"/>
      <c r="I75" s="4"/>
      <c r="L75" s="7"/>
      <c r="M75" s="3"/>
      <c r="N75" s="3"/>
    </row>
    <row r="76" spans="1:14" x14ac:dyDescent="0.55000000000000004">
      <c r="A76" s="62">
        <v>76</v>
      </c>
      <c r="E76" s="51">
        <f>F71/$G$36</f>
        <v>0.57499999999999996</v>
      </c>
      <c r="F76" s="52">
        <f>G71/$G$65</f>
        <v>1</v>
      </c>
      <c r="G76" s="52">
        <f>E76*(F76^3)</f>
        <v>0.57499999999999996</v>
      </c>
      <c r="H76" s="4"/>
      <c r="I76" s="4"/>
      <c r="L76" s="7"/>
      <c r="M76" s="3"/>
      <c r="N76" s="3"/>
    </row>
    <row r="77" spans="1:14" ht="14.7" thickBot="1" x14ac:dyDescent="0.6">
      <c r="A77" s="62">
        <v>77</v>
      </c>
      <c r="G77" s="4"/>
      <c r="H77" s="4"/>
    </row>
    <row r="78" spans="1:14" ht="14.7" thickBot="1" x14ac:dyDescent="0.6">
      <c r="A78" s="62">
        <v>78</v>
      </c>
      <c r="F78" s="30" t="s">
        <v>81</v>
      </c>
      <c r="G78" s="79">
        <f>SUM(G74:G76)</f>
        <v>0.66826756569764878</v>
      </c>
      <c r="H78" s="4"/>
    </row>
    <row r="79" spans="1:14" x14ac:dyDescent="0.55000000000000004">
      <c r="A79" s="62">
        <v>79</v>
      </c>
      <c r="G79" s="4"/>
      <c r="H79" s="4"/>
      <c r="M79" s="36"/>
      <c r="N79" s="37"/>
    </row>
    <row r="80" spans="1:14" x14ac:dyDescent="0.55000000000000004">
      <c r="A80" s="62">
        <v>80</v>
      </c>
      <c r="B80" s="38" t="s">
        <v>83</v>
      </c>
      <c r="E80" t="s">
        <v>82</v>
      </c>
      <c r="G80" s="4"/>
      <c r="H80" s="4"/>
      <c r="M80" s="36"/>
      <c r="N80" s="37"/>
    </row>
    <row r="81" spans="1:14" ht="14.7" thickBot="1" x14ac:dyDescent="0.6">
      <c r="A81" s="62">
        <v>81</v>
      </c>
      <c r="B81" s="38"/>
      <c r="G81" s="4"/>
      <c r="H81" s="4"/>
      <c r="M81" s="36"/>
      <c r="N81" s="37"/>
    </row>
    <row r="82" spans="1:14" ht="14.7" thickBot="1" x14ac:dyDescent="0.6">
      <c r="A82" s="62">
        <v>82</v>
      </c>
      <c r="B82" s="38"/>
      <c r="F82" s="30" t="s">
        <v>84</v>
      </c>
      <c r="G82" s="6">
        <v>1</v>
      </c>
      <c r="H82" s="4"/>
      <c r="I82" s="36"/>
      <c r="J82" s="36"/>
      <c r="M82" s="36"/>
      <c r="N82" s="37"/>
    </row>
    <row r="83" spans="1:14" x14ac:dyDescent="0.55000000000000004">
      <c r="A83" s="62">
        <v>83</v>
      </c>
      <c r="B83" s="38"/>
      <c r="F83" s="36"/>
      <c r="G83" s="36"/>
      <c r="H83" s="4"/>
      <c r="I83" s="36"/>
      <c r="J83" s="36"/>
      <c r="M83" s="36"/>
      <c r="N83" s="37"/>
    </row>
    <row r="84" spans="1:14" ht="14.7" thickBot="1" x14ac:dyDescent="0.6">
      <c r="A84" s="62">
        <v>84</v>
      </c>
      <c r="B84" s="38" t="s">
        <v>39</v>
      </c>
    </row>
    <row r="85" spans="1:14" ht="14.7" thickBot="1" x14ac:dyDescent="0.6">
      <c r="A85" s="62">
        <v>85</v>
      </c>
      <c r="B85" s="38" t="s">
        <v>69</v>
      </c>
      <c r="D85" s="71" t="s">
        <v>113</v>
      </c>
      <c r="F85" s="81" t="s">
        <v>86</v>
      </c>
      <c r="G85" s="33"/>
      <c r="H85" s="80" t="s">
        <v>87</v>
      </c>
    </row>
    <row r="86" spans="1:14" ht="14.7" thickBot="1" x14ac:dyDescent="0.6">
      <c r="A86" s="62">
        <v>86</v>
      </c>
      <c r="B86" s="38" t="s">
        <v>73</v>
      </c>
      <c r="D86" s="71" t="s">
        <v>107</v>
      </c>
      <c r="F86" s="81" t="s">
        <v>86</v>
      </c>
      <c r="G86" s="33"/>
      <c r="H86" s="80" t="s">
        <v>87</v>
      </c>
    </row>
    <row r="87" spans="1:14" ht="14.7" thickBot="1" x14ac:dyDescent="0.6">
      <c r="A87" s="62">
        <v>87</v>
      </c>
      <c r="B87" s="38" t="s">
        <v>83</v>
      </c>
      <c r="D87" s="71" t="s">
        <v>85</v>
      </c>
      <c r="F87" s="81" t="s">
        <v>86</v>
      </c>
      <c r="G87" s="33"/>
      <c r="H87" s="80" t="s">
        <v>87</v>
      </c>
    </row>
    <row r="88" spans="1:14" x14ac:dyDescent="0.55000000000000004">
      <c r="A88" s="62">
        <v>88</v>
      </c>
    </row>
    <row r="89" spans="1:14" x14ac:dyDescent="0.55000000000000004">
      <c r="A89" s="62">
        <v>89</v>
      </c>
      <c r="B89" t="s">
        <v>40</v>
      </c>
      <c r="D89" t="s">
        <v>41</v>
      </c>
      <c r="G89" s="83">
        <f>PRODUCT(H7:H11)</f>
        <v>403200</v>
      </c>
      <c r="H89" s="2" t="s">
        <v>42</v>
      </c>
    </row>
    <row r="90" spans="1:14" x14ac:dyDescent="0.55000000000000004">
      <c r="A90" s="62">
        <v>90</v>
      </c>
      <c r="B90" t="s">
        <v>88</v>
      </c>
      <c r="D90" t="s">
        <v>90</v>
      </c>
      <c r="G90" s="83">
        <f>PRODUCT(H8:H11)</f>
        <v>50400</v>
      </c>
      <c r="H90" s="2" t="s">
        <v>89</v>
      </c>
    </row>
    <row r="91" spans="1:14" x14ac:dyDescent="0.55000000000000004">
      <c r="A91" s="62">
        <v>91</v>
      </c>
      <c r="B91" t="s">
        <v>91</v>
      </c>
      <c r="D91" t="s">
        <v>92</v>
      </c>
      <c r="F91" s="53">
        <f xml:space="preserve"> $G$50/100 *$G$90</f>
        <v>20160</v>
      </c>
      <c r="G91" s="39" t="s">
        <v>95</v>
      </c>
      <c r="H91" s="4"/>
    </row>
    <row r="92" spans="1:14" x14ac:dyDescent="0.55000000000000004">
      <c r="A92" s="62">
        <v>92</v>
      </c>
      <c r="B92" t="s">
        <v>93</v>
      </c>
      <c r="D92" t="s">
        <v>94</v>
      </c>
      <c r="F92" s="53">
        <f xml:space="preserve"> $G$51/100 *$G$90</f>
        <v>15120</v>
      </c>
      <c r="G92" s="39" t="s">
        <v>95</v>
      </c>
      <c r="H92" s="4"/>
    </row>
    <row r="93" spans="1:14" s="55" customFormat="1" x14ac:dyDescent="0.55000000000000004">
      <c r="A93" s="62">
        <v>93</v>
      </c>
      <c r="B93" s="55" t="s">
        <v>96</v>
      </c>
      <c r="D93" s="55" t="s">
        <v>97</v>
      </c>
      <c r="F93" s="56"/>
      <c r="G93" s="58">
        <f xml:space="preserve"> G52/(F22*60)*H9*H10*H11</f>
        <v>262.5</v>
      </c>
      <c r="I93" s="57" t="s">
        <v>95</v>
      </c>
    </row>
    <row r="94" spans="1:14" s="55" customFormat="1" x14ac:dyDescent="0.55000000000000004">
      <c r="A94" s="62">
        <v>94</v>
      </c>
      <c r="F94" s="56"/>
      <c r="G94" s="78"/>
      <c r="I94" s="57"/>
    </row>
    <row r="95" spans="1:14" s="55" customFormat="1" ht="39" customHeight="1" x14ac:dyDescent="0.55000000000000004">
      <c r="A95" s="62">
        <v>95</v>
      </c>
      <c r="F95" s="56"/>
      <c r="G95" s="78"/>
      <c r="I95" s="57"/>
    </row>
    <row r="96" spans="1:14" x14ac:dyDescent="0.55000000000000004">
      <c r="A96" s="62">
        <v>96</v>
      </c>
      <c r="B96" s="61" t="s">
        <v>119</v>
      </c>
      <c r="C96" s="61" t="s">
        <v>120</v>
      </c>
      <c r="D96" s="61" t="s">
        <v>121</v>
      </c>
      <c r="E96" s="61" t="s">
        <v>122</v>
      </c>
      <c r="F96" s="61" t="s">
        <v>123</v>
      </c>
      <c r="G96" s="61" t="s">
        <v>124</v>
      </c>
      <c r="H96" s="61" t="s">
        <v>125</v>
      </c>
      <c r="I96" s="61" t="s">
        <v>126</v>
      </c>
      <c r="J96" s="61" t="s">
        <v>127</v>
      </c>
    </row>
    <row r="97" spans="1:9" x14ac:dyDescent="0.55000000000000004">
      <c r="A97" s="62">
        <v>97</v>
      </c>
      <c r="F97" s="32"/>
      <c r="G97" s="54"/>
      <c r="I97" s="4"/>
    </row>
    <row r="98" spans="1:9" x14ac:dyDescent="0.55000000000000004">
      <c r="A98" s="62">
        <v>98</v>
      </c>
      <c r="F98" s="32"/>
      <c r="G98" s="54"/>
      <c r="I98" s="4"/>
    </row>
    <row r="99" spans="1:9" x14ac:dyDescent="0.55000000000000004">
      <c r="A99" s="62">
        <v>99</v>
      </c>
      <c r="B99" s="38" t="s">
        <v>43</v>
      </c>
      <c r="H99" s="32"/>
      <c r="I99" s="4"/>
    </row>
    <row r="100" spans="1:9" x14ac:dyDescent="0.55000000000000004">
      <c r="A100" s="62">
        <v>100</v>
      </c>
      <c r="C100" s="38" t="s">
        <v>69</v>
      </c>
      <c r="E100" s="71" t="s">
        <v>231</v>
      </c>
      <c r="F100" s="84" t="s">
        <v>232</v>
      </c>
      <c r="G100" s="85" t="s">
        <v>45</v>
      </c>
    </row>
    <row r="101" spans="1:9" x14ac:dyDescent="0.55000000000000004">
      <c r="A101" s="62">
        <v>101</v>
      </c>
      <c r="C101" s="38" t="s">
        <v>73</v>
      </c>
      <c r="E101" s="71" t="s">
        <v>233</v>
      </c>
      <c r="F101" s="84" t="s">
        <v>232</v>
      </c>
      <c r="G101" s="85" t="s">
        <v>45</v>
      </c>
    </row>
    <row r="102" spans="1:9" x14ac:dyDescent="0.55000000000000004">
      <c r="A102" s="62">
        <v>102</v>
      </c>
      <c r="C102" s="38" t="s">
        <v>83</v>
      </c>
      <c r="E102" s="71" t="s">
        <v>234</v>
      </c>
      <c r="F102" s="84" t="s">
        <v>235</v>
      </c>
      <c r="G102" s="85" t="s">
        <v>106</v>
      </c>
    </row>
    <row r="103" spans="1:9" x14ac:dyDescent="0.55000000000000004">
      <c r="A103" s="62">
        <v>103</v>
      </c>
      <c r="C103" s="38"/>
      <c r="G103" s="36"/>
      <c r="H103" s="38"/>
    </row>
    <row r="104" spans="1:9" x14ac:dyDescent="0.55000000000000004">
      <c r="A104" s="62">
        <v>104</v>
      </c>
      <c r="B104" s="38" t="s">
        <v>98</v>
      </c>
    </row>
    <row r="105" spans="1:9" x14ac:dyDescent="0.55000000000000004">
      <c r="A105" s="62">
        <v>105</v>
      </c>
      <c r="C105" s="38" t="s">
        <v>69</v>
      </c>
      <c r="E105" s="48" t="str">
        <f>H85</f>
        <v>L4</v>
      </c>
      <c r="F105" s="86" t="str">
        <f>F100</f>
        <v>T7</v>
      </c>
      <c r="G105" s="40" t="s">
        <v>44</v>
      </c>
      <c r="H105" s="84" t="s">
        <v>99</v>
      </c>
    </row>
    <row r="106" spans="1:9" x14ac:dyDescent="0.55000000000000004">
      <c r="A106" s="62">
        <v>106</v>
      </c>
      <c r="C106" s="38" t="s">
        <v>73</v>
      </c>
      <c r="E106" s="48" t="str">
        <f>H86</f>
        <v>L4</v>
      </c>
      <c r="F106" s="48" t="str">
        <f>F101</f>
        <v>T7</v>
      </c>
      <c r="G106" s="40" t="s">
        <v>44</v>
      </c>
      <c r="H106" s="84" t="s">
        <v>99</v>
      </c>
    </row>
    <row r="107" spans="1:9" x14ac:dyDescent="0.55000000000000004">
      <c r="A107" s="62">
        <v>107</v>
      </c>
      <c r="C107" s="38" t="s">
        <v>83</v>
      </c>
      <c r="E107" s="48" t="str">
        <f>H87</f>
        <v>L4</v>
      </c>
      <c r="F107" s="48" t="str">
        <f>F102</f>
        <v>T1</v>
      </c>
      <c r="G107" s="40" t="s">
        <v>44</v>
      </c>
      <c r="H107" s="84" t="s">
        <v>236</v>
      </c>
    </row>
  </sheetData>
  <pageMargins left="0.7" right="0.7" top="0.75" bottom="0.75" header="0.3" footer="0.3"/>
  <pageSetup paperSize="9" orientation="portrait" r:id="rId1"/>
  <headerFooter>
    <oddHeader>&amp;R&amp;"-,Negrita"&amp;K02-074PROBLEMAS DE GRÚAS PARA INGENIEROS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2"/>
  <sheetViews>
    <sheetView topLeftCell="A24" zoomScale="49" zoomScaleNormal="49" workbookViewId="0">
      <selection activeCell="M58" sqref="M58"/>
    </sheetView>
  </sheetViews>
  <sheetFormatPr baseColWidth="10" defaultColWidth="9.1015625" defaultRowHeight="14.4" x14ac:dyDescent="0.55000000000000004"/>
  <cols>
    <col min="3" max="3" width="13.20703125" customWidth="1"/>
    <col min="8" max="8" width="11.89453125" bestFit="1" customWidth="1"/>
    <col min="11" max="11" width="9.1015625" customWidth="1"/>
    <col min="12" max="12" width="10.1015625" bestFit="1" customWidth="1"/>
  </cols>
  <sheetData>
    <row r="1" spans="1:13" x14ac:dyDescent="0.55000000000000004">
      <c r="A1" t="s">
        <v>0</v>
      </c>
      <c r="E1" t="s">
        <v>46</v>
      </c>
    </row>
    <row r="3" spans="1:13" x14ac:dyDescent="0.55000000000000004">
      <c r="A3" t="s">
        <v>100</v>
      </c>
      <c r="B3" t="str">
        <f>VLOOKUP(C17,Listado!B3:C22,2,FALSE)</f>
        <v>Perea Rosales, Carmen</v>
      </c>
      <c r="F3" t="s">
        <v>101</v>
      </c>
      <c r="G3" s="4"/>
      <c r="I3" t="s">
        <v>102</v>
      </c>
      <c r="J3" s="45"/>
    </row>
    <row r="4" spans="1:13" x14ac:dyDescent="0.55000000000000004">
      <c r="J4" s="45"/>
    </row>
    <row r="6" spans="1:13" ht="18" customHeight="1" x14ac:dyDescent="0.55000000000000004">
      <c r="A6" s="9" t="s">
        <v>103</v>
      </c>
      <c r="B6" s="8"/>
      <c r="C6" s="9"/>
      <c r="D6" s="8"/>
      <c r="E6" s="8"/>
      <c r="F6" s="8"/>
      <c r="G6" s="8"/>
      <c r="H6" s="8"/>
      <c r="I6" s="8"/>
      <c r="J6" s="8"/>
      <c r="K6" s="8"/>
      <c r="L6" s="8"/>
      <c r="M6" s="8"/>
    </row>
    <row r="7" spans="1:13" ht="18" customHeight="1" x14ac:dyDescent="0.55000000000000004">
      <c r="A7" s="9" t="s">
        <v>104</v>
      </c>
      <c r="B7" s="8"/>
      <c r="C7" s="9"/>
      <c r="D7" s="8"/>
      <c r="E7" s="8"/>
      <c r="F7" s="8"/>
      <c r="G7" s="8"/>
      <c r="H7" s="8"/>
      <c r="I7" s="8"/>
      <c r="J7" s="8"/>
      <c r="K7" s="8"/>
      <c r="L7" s="8"/>
      <c r="M7" s="8"/>
    </row>
    <row r="8" spans="1:13" ht="18" customHeight="1" x14ac:dyDescent="0.55000000000000004">
      <c r="A8" s="8"/>
      <c r="B8" s="9" t="s">
        <v>47</v>
      </c>
      <c r="C8" s="9"/>
      <c r="D8" s="34" t="s">
        <v>48</v>
      </c>
      <c r="E8" s="44">
        <f xml:space="preserve"> 5 + ($C$25/3)</f>
        <v>5</v>
      </c>
      <c r="F8" s="8" t="s">
        <v>4</v>
      </c>
      <c r="G8" s="8"/>
      <c r="H8" s="8"/>
      <c r="I8" s="8"/>
      <c r="J8" s="8"/>
      <c r="K8" s="8"/>
      <c r="L8" s="8"/>
      <c r="M8" s="8"/>
    </row>
    <row r="9" spans="1:13" ht="18" customHeight="1" x14ac:dyDescent="0.55000000000000004">
      <c r="A9" s="9" t="s">
        <v>105</v>
      </c>
      <c r="B9" s="9"/>
      <c r="C9" s="9"/>
      <c r="D9" s="34"/>
      <c r="E9" s="34"/>
      <c r="F9" s="8"/>
      <c r="G9" s="8"/>
      <c r="H9" s="8"/>
      <c r="I9" s="8"/>
      <c r="J9" s="8"/>
      <c r="K9" s="8"/>
      <c r="L9" s="8"/>
      <c r="M9" s="8"/>
    </row>
    <row r="10" spans="1:13" ht="18" customHeight="1" x14ac:dyDescent="0.55000000000000004">
      <c r="A10" s="9"/>
      <c r="B10" s="9" t="s">
        <v>49</v>
      </c>
      <c r="C10" s="9"/>
      <c r="D10" s="34" t="s">
        <v>50</v>
      </c>
      <c r="E10" s="44">
        <v>40</v>
      </c>
      <c r="F10" s="8" t="s">
        <v>51</v>
      </c>
      <c r="G10" s="8"/>
      <c r="H10" s="8"/>
      <c r="I10" s="8"/>
      <c r="J10" s="8"/>
      <c r="K10" s="8"/>
      <c r="L10" s="8"/>
      <c r="M10" s="8"/>
    </row>
    <row r="11" spans="1:13" ht="18" customHeight="1" x14ac:dyDescent="0.55000000000000004">
      <c r="B11" s="9"/>
      <c r="C11" s="9"/>
      <c r="D11" s="34"/>
      <c r="E11" s="34"/>
      <c r="F11" s="8"/>
      <c r="G11" s="8"/>
      <c r="H11" s="8"/>
      <c r="I11" s="8"/>
      <c r="J11" s="8"/>
      <c r="K11" s="8"/>
      <c r="L11" s="8"/>
      <c r="M11" s="8"/>
    </row>
    <row r="12" spans="1:13" ht="18" customHeight="1" x14ac:dyDescent="0.55000000000000004">
      <c r="A12" s="9" t="s">
        <v>5</v>
      </c>
      <c r="B12" s="35" t="s">
        <v>52</v>
      </c>
      <c r="C12" s="9"/>
      <c r="D12" s="34"/>
      <c r="E12" s="34"/>
      <c r="F12" s="8"/>
      <c r="G12" s="8"/>
      <c r="H12" s="8"/>
      <c r="I12" s="8"/>
      <c r="J12" s="8"/>
      <c r="K12" s="8"/>
      <c r="L12" s="8"/>
      <c r="M12" s="8"/>
    </row>
    <row r="13" spans="1:13" ht="18" customHeight="1" x14ac:dyDescent="0.55000000000000004">
      <c r="A13" s="9"/>
      <c r="B13" s="35" t="s">
        <v>53</v>
      </c>
      <c r="C13" s="9"/>
      <c r="D13" s="34"/>
      <c r="E13" s="34"/>
      <c r="F13" s="8"/>
      <c r="G13" s="8"/>
      <c r="H13" s="8"/>
      <c r="I13" s="8"/>
      <c r="J13" s="8"/>
      <c r="K13" s="8"/>
      <c r="L13" s="8"/>
      <c r="M13" s="8"/>
    </row>
    <row r="14" spans="1:13" ht="18" customHeight="1" x14ac:dyDescent="0.55000000000000004">
      <c r="B14" s="35" t="s">
        <v>54</v>
      </c>
      <c r="C14" s="9"/>
      <c r="D14" s="34"/>
      <c r="E14" s="34"/>
      <c r="F14" s="8"/>
      <c r="G14" s="8"/>
      <c r="H14" s="8"/>
      <c r="I14" s="8"/>
      <c r="J14" s="8"/>
      <c r="K14" s="8"/>
      <c r="L14" s="8"/>
      <c r="M14" s="8"/>
    </row>
    <row r="17" spans="2:14" x14ac:dyDescent="0.55000000000000004">
      <c r="B17" s="41" t="s">
        <v>1</v>
      </c>
      <c r="C17" s="42" t="s">
        <v>171</v>
      </c>
    </row>
    <row r="18" spans="2:14" x14ac:dyDescent="0.55000000000000004">
      <c r="B18" s="10" t="s">
        <v>6</v>
      </c>
      <c r="C18" s="11" t="str">
        <f>MID($C$17,1,1)</f>
        <v>4</v>
      </c>
      <c r="E18" s="46" t="s">
        <v>108</v>
      </c>
      <c r="F18" s="17"/>
      <c r="G18" s="18">
        <f>8+$C$23</f>
        <v>8</v>
      </c>
      <c r="H18" s="19" t="s">
        <v>9</v>
      </c>
      <c r="K18" s="1"/>
      <c r="L18" s="2"/>
    </row>
    <row r="19" spans="2:14" x14ac:dyDescent="0.55000000000000004">
      <c r="B19" s="12" t="s">
        <v>7</v>
      </c>
      <c r="C19" s="13" t="str">
        <f>MID($C$17,2,1)</f>
        <v>4</v>
      </c>
      <c r="E19" s="20" t="s">
        <v>11</v>
      </c>
      <c r="G19" s="4">
        <f>6+(2*$C$20)</f>
        <v>16</v>
      </c>
      <c r="H19" s="21" t="s">
        <v>10</v>
      </c>
      <c r="K19" s="1"/>
      <c r="L19" s="2"/>
    </row>
    <row r="20" spans="2:14" x14ac:dyDescent="0.55000000000000004">
      <c r="B20" s="12" t="s">
        <v>3</v>
      </c>
      <c r="C20" s="13" t="str">
        <f>MID($C$17,3,1)</f>
        <v>5</v>
      </c>
      <c r="E20" s="20" t="s">
        <v>19</v>
      </c>
      <c r="G20" s="4">
        <v>5</v>
      </c>
      <c r="H20" s="21" t="s">
        <v>12</v>
      </c>
      <c r="K20" s="1"/>
      <c r="L20" s="2"/>
    </row>
    <row r="21" spans="2:14" x14ac:dyDescent="0.55000000000000004">
      <c r="B21" s="12" t="s">
        <v>2</v>
      </c>
      <c r="C21" s="13" t="str">
        <f>MID($C$17,4,1)</f>
        <v>5</v>
      </c>
      <c r="E21" s="20" t="s">
        <v>20</v>
      </c>
      <c r="G21" s="4">
        <f>32+(2*$C$21)</f>
        <v>42</v>
      </c>
      <c r="H21" s="21" t="s">
        <v>13</v>
      </c>
      <c r="K21" s="1"/>
      <c r="L21" s="2"/>
    </row>
    <row r="22" spans="2:14" x14ac:dyDescent="0.55000000000000004">
      <c r="B22" s="12" t="s">
        <v>8</v>
      </c>
      <c r="C22" s="13" t="str">
        <f>MID($C$17,5,1)</f>
        <v>5</v>
      </c>
      <c r="E22" s="22" t="s">
        <v>21</v>
      </c>
      <c r="F22" s="23"/>
      <c r="G22" s="24">
        <f>15+(2*$C$24)</f>
        <v>15</v>
      </c>
      <c r="H22" s="25" t="s">
        <v>14</v>
      </c>
    </row>
    <row r="23" spans="2:14" x14ac:dyDescent="0.55000000000000004">
      <c r="B23" s="12" t="s">
        <v>55</v>
      </c>
      <c r="C23" s="13" t="str">
        <f>MID($C$17,6,1)</f>
        <v>0</v>
      </c>
      <c r="G23" s="4"/>
    </row>
    <row r="24" spans="2:14" x14ac:dyDescent="0.55000000000000004">
      <c r="B24" s="12" t="s">
        <v>56</v>
      </c>
      <c r="C24" s="13" t="str">
        <f>MID($C$17,7,1)</f>
        <v>0</v>
      </c>
      <c r="E24" s="26" t="s">
        <v>15</v>
      </c>
      <c r="F24" s="27"/>
      <c r="G24" s="17"/>
      <c r="H24" s="18" t="s">
        <v>16</v>
      </c>
      <c r="I24" s="18">
        <f>100+(15*$C$22)</f>
        <v>175</v>
      </c>
      <c r="J24" s="18" t="s">
        <v>109</v>
      </c>
      <c r="K24" s="19"/>
    </row>
    <row r="25" spans="2:14" x14ac:dyDescent="0.55000000000000004">
      <c r="B25" s="14" t="s">
        <v>57</v>
      </c>
      <c r="C25" s="15" t="str">
        <f>MID($C$17,8,1)</f>
        <v>0</v>
      </c>
      <c r="E25" s="28" t="s">
        <v>22</v>
      </c>
      <c r="H25" s="4" t="s">
        <v>17</v>
      </c>
      <c r="I25" s="4">
        <f>200+(10*$C$22)</f>
        <v>250</v>
      </c>
      <c r="J25" t="s">
        <v>110</v>
      </c>
      <c r="K25" s="21"/>
    </row>
    <row r="26" spans="2:14" x14ac:dyDescent="0.55000000000000004">
      <c r="B26" s="1"/>
      <c r="C26" s="2"/>
      <c r="E26" s="22"/>
      <c r="F26" s="23"/>
      <c r="G26" s="23"/>
      <c r="H26" s="24" t="s">
        <v>18</v>
      </c>
      <c r="I26" s="24">
        <f>1000-I24-I25</f>
        <v>575</v>
      </c>
      <c r="J26" s="29" t="s">
        <v>111</v>
      </c>
      <c r="K26" s="25"/>
    </row>
    <row r="28" spans="2:14" x14ac:dyDescent="0.55000000000000004">
      <c r="B28" t="s">
        <v>23</v>
      </c>
      <c r="D28" t="s">
        <v>24</v>
      </c>
    </row>
    <row r="29" spans="2:14" x14ac:dyDescent="0.55000000000000004">
      <c r="D29" t="s">
        <v>25</v>
      </c>
      <c r="I29" s="4" t="s">
        <v>112</v>
      </c>
      <c r="J29" s="4">
        <f>8+(C25/2)</f>
        <v>8</v>
      </c>
      <c r="K29" t="s">
        <v>4</v>
      </c>
      <c r="L29" s="1" t="s">
        <v>30</v>
      </c>
      <c r="M29" s="4">
        <f>50+J29</f>
        <v>58</v>
      </c>
      <c r="N29" t="s">
        <v>4</v>
      </c>
    </row>
    <row r="30" spans="2:14" x14ac:dyDescent="0.55000000000000004">
      <c r="L30" s="1" t="s">
        <v>31</v>
      </c>
      <c r="M30" s="4">
        <v>1000</v>
      </c>
      <c r="N30" t="s">
        <v>32</v>
      </c>
    </row>
    <row r="31" spans="2:14" x14ac:dyDescent="0.55000000000000004">
      <c r="F31" s="4" t="s">
        <v>33</v>
      </c>
      <c r="G31" s="4" t="s">
        <v>34</v>
      </c>
      <c r="M31" s="4"/>
    </row>
    <row r="32" spans="2:14" x14ac:dyDescent="0.55000000000000004">
      <c r="B32" s="26" t="s">
        <v>26</v>
      </c>
      <c r="C32" s="27"/>
      <c r="D32" s="17"/>
      <c r="E32" s="18" t="s">
        <v>27</v>
      </c>
      <c r="F32" s="18">
        <f>I24</f>
        <v>175</v>
      </c>
      <c r="G32" s="18">
        <f>14+J29</f>
        <v>22</v>
      </c>
      <c r="H32" s="19" t="s">
        <v>4</v>
      </c>
      <c r="J32" s="4" t="s">
        <v>35</v>
      </c>
      <c r="K32" s="4" t="s">
        <v>36</v>
      </c>
      <c r="L32" s="1" t="s">
        <v>37</v>
      </c>
    </row>
    <row r="33" spans="1:14" x14ac:dyDescent="0.55000000000000004">
      <c r="B33" s="28" t="s">
        <v>22</v>
      </c>
      <c r="E33" s="4" t="s">
        <v>28</v>
      </c>
      <c r="F33" s="4">
        <f>I25</f>
        <v>250</v>
      </c>
      <c r="G33" s="4">
        <f>30+J29</f>
        <v>38</v>
      </c>
      <c r="H33" s="21" t="s">
        <v>4</v>
      </c>
      <c r="J33" s="7">
        <f>F32/M30</f>
        <v>0.17499999999999999</v>
      </c>
      <c r="K33" s="3">
        <f>G32/M29</f>
        <v>0.37931034482758619</v>
      </c>
      <c r="L33" s="3">
        <f>J33*K33^3</f>
        <v>9.5504120710156199E-3</v>
      </c>
    </row>
    <row r="34" spans="1:14" x14ac:dyDescent="0.55000000000000004">
      <c r="B34" s="22"/>
      <c r="C34" s="23"/>
      <c r="D34" s="23"/>
      <c r="E34" s="24" t="s">
        <v>29</v>
      </c>
      <c r="F34" s="24">
        <f>I26</f>
        <v>575</v>
      </c>
      <c r="G34" s="24">
        <f>50+J29</f>
        <v>58</v>
      </c>
      <c r="H34" s="25" t="s">
        <v>4</v>
      </c>
      <c r="J34" s="7">
        <f>F33/M30</f>
        <v>0.25</v>
      </c>
      <c r="K34" s="3">
        <f>G33/M29</f>
        <v>0.65517241379310343</v>
      </c>
      <c r="L34" s="3">
        <f t="shared" ref="L34:L35" si="0">J34*K34^3</f>
        <v>7.0308335725121976E-2</v>
      </c>
    </row>
    <row r="35" spans="1:14" ht="14.7" thickBot="1" x14ac:dyDescent="0.6">
      <c r="J35" s="7">
        <f>F34/M30</f>
        <v>0.57499999999999996</v>
      </c>
      <c r="K35" s="3">
        <f>G34/M29</f>
        <v>1</v>
      </c>
      <c r="L35" s="3">
        <f t="shared" si="0"/>
        <v>0.57499999999999996</v>
      </c>
    </row>
    <row r="36" spans="1:14" ht="14.7" thickBot="1" x14ac:dyDescent="0.6">
      <c r="B36" s="16" t="s">
        <v>58</v>
      </c>
      <c r="C36" s="17"/>
      <c r="D36" s="17"/>
      <c r="E36" s="17"/>
      <c r="F36" s="18" t="s">
        <v>59</v>
      </c>
      <c r="G36" s="18">
        <f xml:space="preserve"> 40 + (3*$C$23)</f>
        <v>40</v>
      </c>
      <c r="H36" s="19" t="s">
        <v>60</v>
      </c>
      <c r="K36" s="30" t="s">
        <v>38</v>
      </c>
      <c r="L36" s="31">
        <f>SUM(L33,L34,L35)</f>
        <v>0.65485874779613751</v>
      </c>
    </row>
    <row r="37" spans="1:14" x14ac:dyDescent="0.55000000000000004">
      <c r="B37" s="20" t="s">
        <v>61</v>
      </c>
      <c r="F37" s="4" t="s">
        <v>62</v>
      </c>
      <c r="G37" s="4">
        <f xml:space="preserve"> 30 + (2*$C$24)</f>
        <v>30</v>
      </c>
      <c r="H37" s="21" t="s">
        <v>60</v>
      </c>
    </row>
    <row r="38" spans="1:14" x14ac:dyDescent="0.55000000000000004">
      <c r="B38" s="22" t="s">
        <v>63</v>
      </c>
      <c r="C38" s="23"/>
      <c r="D38" s="23"/>
      <c r="E38" s="23"/>
      <c r="F38" s="24" t="s">
        <v>64</v>
      </c>
      <c r="G38" s="24">
        <f>200+(100*$C$25)</f>
        <v>200</v>
      </c>
      <c r="H38" s="25" t="s">
        <v>65</v>
      </c>
    </row>
    <row r="39" spans="1:14" x14ac:dyDescent="0.55000000000000004">
      <c r="F39" s="4"/>
      <c r="G39" s="4"/>
      <c r="K39" s="36"/>
      <c r="L39" s="37"/>
    </row>
    <row r="40" spans="1:14" x14ac:dyDescent="0.55000000000000004">
      <c r="A40" s="36" t="s">
        <v>66</v>
      </c>
      <c r="B40" s="38" t="s">
        <v>67</v>
      </c>
      <c r="F40" s="4"/>
      <c r="G40" s="4"/>
      <c r="K40" s="36"/>
      <c r="L40" s="37"/>
    </row>
    <row r="41" spans="1:14" x14ac:dyDescent="0.55000000000000004">
      <c r="B41" s="38" t="s">
        <v>69</v>
      </c>
      <c r="D41" t="s">
        <v>68</v>
      </c>
      <c r="F41" s="4"/>
      <c r="G41" s="4"/>
      <c r="K41" s="36"/>
      <c r="L41" s="37"/>
    </row>
    <row r="42" spans="1:14" ht="14.7" thickBot="1" x14ac:dyDescent="0.6">
      <c r="D42" t="s">
        <v>70</v>
      </c>
      <c r="F42" s="4"/>
      <c r="G42" s="4"/>
      <c r="K42" s="36"/>
      <c r="L42" s="37"/>
    </row>
    <row r="43" spans="1:14" ht="14.7" thickBot="1" x14ac:dyDescent="0.6">
      <c r="D43" t="s">
        <v>71</v>
      </c>
      <c r="F43" s="30" t="s">
        <v>72</v>
      </c>
      <c r="G43" s="31">
        <f xml:space="preserve"> L36</f>
        <v>0.65485874779613751</v>
      </c>
      <c r="K43" s="36"/>
      <c r="L43" s="37"/>
    </row>
    <row r="44" spans="1:14" x14ac:dyDescent="0.55000000000000004">
      <c r="B44" s="38" t="s">
        <v>73</v>
      </c>
      <c r="D44" t="s">
        <v>68</v>
      </c>
      <c r="F44" s="36"/>
      <c r="G44" s="37"/>
      <c r="K44" s="36"/>
      <c r="L44" s="37"/>
    </row>
    <row r="45" spans="1:14" x14ac:dyDescent="0.55000000000000004">
      <c r="D45" t="s">
        <v>74</v>
      </c>
      <c r="F45" s="36"/>
      <c r="G45" s="37"/>
      <c r="K45" s="36"/>
      <c r="L45" s="3" t="s">
        <v>78</v>
      </c>
      <c r="M45" s="4">
        <f>M29+E8</f>
        <v>63</v>
      </c>
      <c r="N45" t="s">
        <v>4</v>
      </c>
    </row>
    <row r="46" spans="1:14" x14ac:dyDescent="0.55000000000000004">
      <c r="E46" t="s">
        <v>75</v>
      </c>
      <c r="F46" s="36"/>
      <c r="G46" s="37"/>
      <c r="K46" s="36"/>
      <c r="L46" s="37"/>
    </row>
    <row r="47" spans="1:14" x14ac:dyDescent="0.55000000000000004">
      <c r="G47" s="4" t="s">
        <v>76</v>
      </c>
      <c r="H47" s="4" t="s">
        <v>77</v>
      </c>
      <c r="K47" s="4" t="s">
        <v>79</v>
      </c>
      <c r="L47" s="4" t="s">
        <v>80</v>
      </c>
      <c r="M47" s="1" t="s">
        <v>37</v>
      </c>
    </row>
    <row r="48" spans="1:14" x14ac:dyDescent="0.55000000000000004">
      <c r="C48" s="26" t="s">
        <v>26</v>
      </c>
      <c r="D48" s="27"/>
      <c r="E48" s="17"/>
      <c r="F48" s="18" t="s">
        <v>27</v>
      </c>
      <c r="G48" s="18">
        <f>F32</f>
        <v>175</v>
      </c>
      <c r="H48" s="18">
        <f>G32+E8</f>
        <v>27</v>
      </c>
      <c r="I48" s="19" t="s">
        <v>4</v>
      </c>
      <c r="K48" s="7">
        <f>G48/M30</f>
        <v>0.17499999999999999</v>
      </c>
      <c r="L48" s="3">
        <f>H48/M45</f>
        <v>0.42857142857142855</v>
      </c>
      <c r="M48" s="3">
        <f>K48*L48^3</f>
        <v>1.377551020408163E-2</v>
      </c>
    </row>
    <row r="49" spans="1:13" x14ac:dyDescent="0.55000000000000004">
      <c r="C49" s="28" t="s">
        <v>22</v>
      </c>
      <c r="F49" s="4" t="s">
        <v>28</v>
      </c>
      <c r="G49" s="4">
        <f>F33</f>
        <v>250</v>
      </c>
      <c r="H49" s="4">
        <f>G33+E8</f>
        <v>43</v>
      </c>
      <c r="I49" s="21" t="s">
        <v>4</v>
      </c>
      <c r="K49" s="7">
        <f>G49/M30</f>
        <v>0.25</v>
      </c>
      <c r="L49" s="3">
        <f>H49/M45</f>
        <v>0.68253968253968256</v>
      </c>
      <c r="M49" s="3">
        <f t="shared" ref="M49:M50" si="1">K49*L49^3</f>
        <v>7.9492055493567221E-2</v>
      </c>
    </row>
    <row r="50" spans="1:13" ht="14.7" thickBot="1" x14ac:dyDescent="0.6">
      <c r="C50" s="22"/>
      <c r="D50" s="23"/>
      <c r="E50" s="23"/>
      <c r="F50" s="24" t="s">
        <v>29</v>
      </c>
      <c r="G50" s="24">
        <f>F34</f>
        <v>575</v>
      </c>
      <c r="H50" s="24">
        <f>G34+E8</f>
        <v>63</v>
      </c>
      <c r="I50" s="25" t="s">
        <v>4</v>
      </c>
      <c r="K50" s="7">
        <f>G50/M30</f>
        <v>0.57499999999999996</v>
      </c>
      <c r="L50" s="3">
        <f>H50/M45</f>
        <v>1</v>
      </c>
      <c r="M50" s="3">
        <f t="shared" si="1"/>
        <v>0.57499999999999996</v>
      </c>
    </row>
    <row r="51" spans="1:13" ht="14.7" thickBot="1" x14ac:dyDescent="0.6">
      <c r="F51" s="4"/>
      <c r="G51" s="4"/>
      <c r="L51" s="30" t="s">
        <v>81</v>
      </c>
      <c r="M51" s="31">
        <f>SUM(M48,M49,M50)</f>
        <v>0.66826756569764878</v>
      </c>
    </row>
    <row r="52" spans="1:13" ht="14.7" thickBot="1" x14ac:dyDescent="0.6">
      <c r="B52" s="38" t="s">
        <v>83</v>
      </c>
      <c r="D52" t="s">
        <v>82</v>
      </c>
      <c r="F52" s="4"/>
      <c r="G52" s="4"/>
      <c r="H52" s="30" t="s">
        <v>84</v>
      </c>
      <c r="I52" s="6">
        <v>1</v>
      </c>
      <c r="L52" s="36"/>
      <c r="M52" s="37"/>
    </row>
    <row r="53" spans="1:13" x14ac:dyDescent="0.55000000000000004">
      <c r="B53" s="38"/>
      <c r="F53" s="4"/>
      <c r="G53" s="4"/>
      <c r="H53" s="36"/>
      <c r="I53" s="36"/>
      <c r="L53" s="36"/>
      <c r="M53" s="37"/>
    </row>
    <row r="54" spans="1:13" ht="14.7" thickBot="1" x14ac:dyDescent="0.6">
      <c r="B54" s="38" t="s">
        <v>39</v>
      </c>
    </row>
    <row r="55" spans="1:13" ht="14.7" thickBot="1" x14ac:dyDescent="0.6">
      <c r="B55" s="38" t="s">
        <v>69</v>
      </c>
      <c r="D55" t="s">
        <v>113</v>
      </c>
      <c r="G55" s="5" t="s">
        <v>86</v>
      </c>
      <c r="H55" s="33"/>
      <c r="I55" s="6" t="s">
        <v>87</v>
      </c>
    </row>
    <row r="56" spans="1:13" ht="14.7" thickBot="1" x14ac:dyDescent="0.6">
      <c r="B56" s="38" t="s">
        <v>73</v>
      </c>
      <c r="D56" t="s">
        <v>107</v>
      </c>
      <c r="G56" s="5" t="s">
        <v>86</v>
      </c>
      <c r="H56" s="33"/>
      <c r="I56" s="6" t="s">
        <v>87</v>
      </c>
    </row>
    <row r="57" spans="1:13" ht="14.7" thickBot="1" x14ac:dyDescent="0.6">
      <c r="B57" s="38" t="s">
        <v>83</v>
      </c>
      <c r="D57" t="s">
        <v>85</v>
      </c>
      <c r="G57" s="5" t="s">
        <v>86</v>
      </c>
      <c r="H57" s="33"/>
      <c r="I57" s="6" t="s">
        <v>87</v>
      </c>
    </row>
    <row r="59" spans="1:13" x14ac:dyDescent="0.55000000000000004">
      <c r="B59" t="s">
        <v>40</v>
      </c>
      <c r="D59" t="s">
        <v>41</v>
      </c>
      <c r="G59" s="32">
        <f>PRODUCT(G18:G22)</f>
        <v>403200</v>
      </c>
      <c r="H59" s="4" t="s">
        <v>42</v>
      </c>
    </row>
    <row r="60" spans="1:13" x14ac:dyDescent="0.55000000000000004">
      <c r="B60" t="s">
        <v>88</v>
      </c>
      <c r="D60" t="s">
        <v>90</v>
      </c>
      <c r="G60" s="32">
        <f>PRODUCT(G19:G22)</f>
        <v>50400</v>
      </c>
      <c r="H60" s="4" t="s">
        <v>89</v>
      </c>
    </row>
    <row r="61" spans="1:13" x14ac:dyDescent="0.55000000000000004">
      <c r="B61" t="s">
        <v>91</v>
      </c>
      <c r="D61" t="s">
        <v>92</v>
      </c>
      <c r="F61" s="32">
        <f xml:space="preserve"> G36/100 *G60</f>
        <v>20160</v>
      </c>
      <c r="G61" s="39" t="s">
        <v>95</v>
      </c>
      <c r="H61" s="4"/>
    </row>
    <row r="62" spans="1:13" x14ac:dyDescent="0.55000000000000004">
      <c r="B62" t="s">
        <v>93</v>
      </c>
      <c r="D62" t="s">
        <v>94</v>
      </c>
      <c r="F62" s="32">
        <f xml:space="preserve"> G37/100 *G60</f>
        <v>15120</v>
      </c>
      <c r="G62" s="39" t="s">
        <v>95</v>
      </c>
      <c r="H62" s="4"/>
    </row>
    <row r="63" spans="1:13" x14ac:dyDescent="0.55000000000000004">
      <c r="B63" t="s">
        <v>96</v>
      </c>
      <c r="D63" t="s">
        <v>97</v>
      </c>
      <c r="F63" s="32"/>
      <c r="G63" s="39"/>
      <c r="H63" s="39">
        <f xml:space="preserve"> G38/(E10*60)*G20*G21*G22</f>
        <v>262.5</v>
      </c>
      <c r="I63" s="4" t="s">
        <v>95</v>
      </c>
    </row>
    <row r="64" spans="1:13" x14ac:dyDescent="0.55000000000000004">
      <c r="A64" s="38" t="s">
        <v>43</v>
      </c>
      <c r="G64" s="32"/>
      <c r="H64" s="4"/>
    </row>
    <row r="65" spans="1:7" x14ac:dyDescent="0.55000000000000004">
      <c r="B65" s="38" t="s">
        <v>69</v>
      </c>
      <c r="D65" t="s">
        <v>231</v>
      </c>
      <c r="F65" s="36" t="s">
        <v>232</v>
      </c>
      <c r="G65" s="38" t="s">
        <v>45</v>
      </c>
    </row>
    <row r="66" spans="1:7" x14ac:dyDescent="0.55000000000000004">
      <c r="B66" s="38" t="s">
        <v>73</v>
      </c>
      <c r="D66" t="s">
        <v>233</v>
      </c>
      <c r="F66" s="36" t="s">
        <v>232</v>
      </c>
      <c r="G66" s="38" t="s">
        <v>45</v>
      </c>
    </row>
    <row r="67" spans="1:7" x14ac:dyDescent="0.55000000000000004">
      <c r="B67" s="38" t="s">
        <v>83</v>
      </c>
      <c r="D67" t="s">
        <v>234</v>
      </c>
      <c r="F67" s="36" t="s">
        <v>235</v>
      </c>
      <c r="G67" s="38" t="s">
        <v>106</v>
      </c>
    </row>
    <row r="68" spans="1:7" x14ac:dyDescent="0.55000000000000004">
      <c r="B68" s="38"/>
      <c r="F68" s="36"/>
      <c r="G68" s="38"/>
    </row>
    <row r="69" spans="1:7" x14ac:dyDescent="0.55000000000000004">
      <c r="A69" s="38" t="s">
        <v>98</v>
      </c>
    </row>
    <row r="70" spans="1:7" x14ac:dyDescent="0.55000000000000004">
      <c r="B70" s="38" t="s">
        <v>69</v>
      </c>
      <c r="D70" s="36" t="str">
        <f>I55</f>
        <v>L4</v>
      </c>
      <c r="E70" s="36" t="str">
        <f>F65</f>
        <v>T7</v>
      </c>
      <c r="F70" s="40" t="s">
        <v>44</v>
      </c>
      <c r="G70" s="36" t="s">
        <v>99</v>
      </c>
    </row>
    <row r="71" spans="1:7" x14ac:dyDescent="0.55000000000000004">
      <c r="B71" s="38" t="s">
        <v>73</v>
      </c>
      <c r="D71" s="36" t="str">
        <f>I56</f>
        <v>L4</v>
      </c>
      <c r="E71" s="36" t="str">
        <f>F66</f>
        <v>T7</v>
      </c>
      <c r="F71" s="40" t="s">
        <v>44</v>
      </c>
      <c r="G71" s="36" t="s">
        <v>99</v>
      </c>
    </row>
    <row r="72" spans="1:7" x14ac:dyDescent="0.55000000000000004">
      <c r="B72" s="38" t="s">
        <v>83</v>
      </c>
      <c r="D72" s="36" t="str">
        <f>I57</f>
        <v>L4</v>
      </c>
      <c r="E72" s="36" t="str">
        <f t="shared" ref="E72" si="2">F67</f>
        <v>T1</v>
      </c>
      <c r="F72" s="40" t="s">
        <v>44</v>
      </c>
      <c r="G72" s="36" t="s">
        <v>236</v>
      </c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2"/>
  <sheetViews>
    <sheetView workbookViewId="0">
      <selection activeCell="D23" sqref="D23"/>
    </sheetView>
  </sheetViews>
  <sheetFormatPr baseColWidth="10" defaultRowHeight="14.4" x14ac:dyDescent="0.55000000000000004"/>
  <cols>
    <col min="2" max="2" width="17.3125" style="66" customWidth="1"/>
    <col min="3" max="3" width="23.20703125" customWidth="1"/>
  </cols>
  <sheetData>
    <row r="1" spans="1:3" ht="28.8" x14ac:dyDescent="0.55000000000000004">
      <c r="A1" s="64" t="s">
        <v>130</v>
      </c>
      <c r="B1" s="65" t="s">
        <v>131</v>
      </c>
      <c r="C1" s="64" t="s">
        <v>132</v>
      </c>
    </row>
    <row r="3" spans="1:3" x14ac:dyDescent="0.55000000000000004">
      <c r="A3" s="4">
        <v>1</v>
      </c>
      <c r="B3" s="67" t="s">
        <v>133</v>
      </c>
      <c r="C3" s="43" t="s">
        <v>134</v>
      </c>
    </row>
    <row r="4" spans="1:3" x14ac:dyDescent="0.55000000000000004">
      <c r="A4" s="4">
        <v>2</v>
      </c>
      <c r="B4" s="67" t="s">
        <v>135</v>
      </c>
      <c r="C4" s="43" t="s">
        <v>136</v>
      </c>
    </row>
    <row r="5" spans="1:3" x14ac:dyDescent="0.55000000000000004">
      <c r="A5" s="4">
        <v>3</v>
      </c>
      <c r="B5" s="67" t="s">
        <v>137</v>
      </c>
      <c r="C5" s="43" t="s">
        <v>138</v>
      </c>
    </row>
    <row r="6" spans="1:3" x14ac:dyDescent="0.55000000000000004">
      <c r="A6" s="4">
        <v>4</v>
      </c>
      <c r="B6" s="67" t="s">
        <v>139</v>
      </c>
      <c r="C6" s="43" t="s">
        <v>140</v>
      </c>
    </row>
    <row r="7" spans="1:3" x14ac:dyDescent="0.55000000000000004">
      <c r="A7" s="4">
        <v>5</v>
      </c>
      <c r="B7" s="67" t="s">
        <v>141</v>
      </c>
      <c r="C7" s="43" t="s">
        <v>142</v>
      </c>
    </row>
    <row r="8" spans="1:3" x14ac:dyDescent="0.55000000000000004">
      <c r="A8" s="4">
        <v>6</v>
      </c>
      <c r="B8" s="67" t="s">
        <v>143</v>
      </c>
      <c r="C8" s="43" t="s">
        <v>144</v>
      </c>
    </row>
    <row r="9" spans="1:3" x14ac:dyDescent="0.55000000000000004">
      <c r="A9" s="4">
        <v>7</v>
      </c>
      <c r="B9" s="67" t="s">
        <v>145</v>
      </c>
      <c r="C9" s="43" t="s">
        <v>146</v>
      </c>
    </row>
    <row r="10" spans="1:3" x14ac:dyDescent="0.55000000000000004">
      <c r="A10" s="4">
        <v>8</v>
      </c>
      <c r="B10" s="67" t="s">
        <v>147</v>
      </c>
      <c r="C10" s="43" t="s">
        <v>148</v>
      </c>
    </row>
    <row r="11" spans="1:3" x14ac:dyDescent="0.55000000000000004">
      <c r="A11" s="4">
        <v>9</v>
      </c>
      <c r="B11" s="67" t="s">
        <v>149</v>
      </c>
      <c r="C11" s="43" t="s">
        <v>150</v>
      </c>
    </row>
    <row r="12" spans="1:3" x14ac:dyDescent="0.55000000000000004">
      <c r="A12" s="4">
        <v>10</v>
      </c>
      <c r="B12" s="67" t="s">
        <v>151</v>
      </c>
      <c r="C12" s="43" t="s">
        <v>152</v>
      </c>
    </row>
    <row r="13" spans="1:3" x14ac:dyDescent="0.55000000000000004">
      <c r="A13" s="4">
        <v>11</v>
      </c>
      <c r="B13" s="67" t="s">
        <v>153</v>
      </c>
      <c r="C13" s="43" t="s">
        <v>154</v>
      </c>
    </row>
    <row r="14" spans="1:3" x14ac:dyDescent="0.55000000000000004">
      <c r="A14" s="4">
        <v>12</v>
      </c>
      <c r="B14" s="67" t="s">
        <v>155</v>
      </c>
      <c r="C14" s="43" t="s">
        <v>156</v>
      </c>
    </row>
    <row r="15" spans="1:3" x14ac:dyDescent="0.55000000000000004">
      <c r="A15" s="4">
        <v>13</v>
      </c>
      <c r="B15" s="67" t="s">
        <v>157</v>
      </c>
      <c r="C15" s="43" t="s">
        <v>158</v>
      </c>
    </row>
    <row r="16" spans="1:3" x14ac:dyDescent="0.55000000000000004">
      <c r="A16" s="4">
        <v>14</v>
      </c>
      <c r="B16" s="67" t="s">
        <v>159</v>
      </c>
      <c r="C16" s="43" t="s">
        <v>160</v>
      </c>
    </row>
    <row r="17" spans="1:3" x14ac:dyDescent="0.55000000000000004">
      <c r="A17" s="4">
        <v>15</v>
      </c>
      <c r="B17" s="67" t="s">
        <v>161</v>
      </c>
      <c r="C17" s="43" t="s">
        <v>162</v>
      </c>
    </row>
    <row r="18" spans="1:3" x14ac:dyDescent="0.55000000000000004">
      <c r="A18" s="4">
        <v>16</v>
      </c>
      <c r="B18" s="67" t="s">
        <v>163</v>
      </c>
      <c r="C18" s="43" t="s">
        <v>164</v>
      </c>
    </row>
    <row r="19" spans="1:3" x14ac:dyDescent="0.55000000000000004">
      <c r="A19" s="4">
        <v>17</v>
      </c>
      <c r="B19" s="67" t="s">
        <v>165</v>
      </c>
      <c r="C19" s="43" t="s">
        <v>166</v>
      </c>
    </row>
    <row r="20" spans="1:3" x14ac:dyDescent="0.55000000000000004">
      <c r="A20" s="4">
        <v>18</v>
      </c>
      <c r="B20" s="67" t="s">
        <v>167</v>
      </c>
      <c r="C20" s="43" t="s">
        <v>168</v>
      </c>
    </row>
    <row r="21" spans="1:3" x14ac:dyDescent="0.55000000000000004">
      <c r="A21" s="4">
        <v>19</v>
      </c>
      <c r="B21" s="67" t="s">
        <v>169</v>
      </c>
      <c r="C21" s="43" t="s">
        <v>170</v>
      </c>
    </row>
    <row r="22" spans="1:3" x14ac:dyDescent="0.55000000000000004">
      <c r="A22" s="4">
        <v>20</v>
      </c>
      <c r="B22" s="67" t="s">
        <v>171</v>
      </c>
      <c r="C22" s="43" t="s">
        <v>172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Fórmulas</vt:lpstr>
      <vt:lpstr>Ejemplo</vt:lpstr>
      <vt:lpstr>Original</vt:lpstr>
      <vt:lpstr>Listado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2023-08-20T17:49:32Z</dcterms:modified>
</cp:coreProperties>
</file>