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5364" yWindow="3396" windowWidth="17280" windowHeight="8964" activeTab="1"/>
  </bookViews>
  <sheets>
    <sheet name="Formulas" sheetId="28" r:id="rId1"/>
    <sheet name="Ejemplo" sheetId="29" r:id="rId2"/>
    <sheet name="Listado" sheetId="1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29" l="1"/>
  <c r="E48" i="29"/>
  <c r="E40" i="29"/>
  <c r="F39" i="29"/>
  <c r="E39" i="29"/>
  <c r="D39" i="29"/>
  <c r="E38" i="29"/>
  <c r="C17" i="29" l="1"/>
  <c r="C16" i="29"/>
  <c r="H14" i="29" s="1"/>
  <c r="C15" i="29"/>
  <c r="H10" i="29" s="1"/>
  <c r="C14" i="29"/>
  <c r="F33" i="29" s="1"/>
  <c r="C13" i="29"/>
  <c r="H13" i="29" s="1"/>
  <c r="C12" i="29"/>
  <c r="H11" i="29" s="1"/>
  <c r="C11" i="29"/>
  <c r="C10" i="29"/>
  <c r="H35" i="29"/>
  <c r="H34" i="29"/>
  <c r="H33" i="29"/>
  <c r="C4" i="29"/>
  <c r="D38" i="29" l="1"/>
  <c r="F38" i="29" s="1"/>
  <c r="F35" i="29"/>
  <c r="D40" i="29" s="1"/>
  <c r="F40" i="29" s="1"/>
  <c r="G45" i="29"/>
  <c r="F18" i="29"/>
  <c r="F20" i="29" s="1"/>
  <c r="H35" i="28"/>
  <c r="H34" i="28"/>
  <c r="H33" i="28"/>
  <c r="C4" i="28"/>
  <c r="F41" i="29" l="1"/>
</calcChain>
</file>

<file path=xl/sharedStrings.xml><?xml version="1.0" encoding="utf-8"?>
<sst xmlns="http://schemas.openxmlformats.org/spreadsheetml/2006/main" count="233" uniqueCount="146">
  <si>
    <t>D =</t>
  </si>
  <si>
    <t>C =</t>
  </si>
  <si>
    <t>t</t>
  </si>
  <si>
    <t>A =</t>
  </si>
  <si>
    <t>B =</t>
  </si>
  <si>
    <t>E =</t>
  </si>
  <si>
    <t>Tasa horaria, Th =</t>
  </si>
  <si>
    <t>cont/h</t>
  </si>
  <si>
    <t>h/día</t>
  </si>
  <si>
    <t>Jornada diaria, J =</t>
  </si>
  <si>
    <t>día/sem</t>
  </si>
  <si>
    <t>sem/año</t>
  </si>
  <si>
    <t>años/vida</t>
  </si>
  <si>
    <t>Distribución de carga útil:</t>
  </si>
  <si>
    <t>Q1u =</t>
  </si>
  <si>
    <t>Q2u =</t>
  </si>
  <si>
    <t>entre 20 y 40 t</t>
  </si>
  <si>
    <t>Q3u =</t>
  </si>
  <si>
    <t>entre 40 y 60 t</t>
  </si>
  <si>
    <t>Días/semana, DS =</t>
  </si>
  <si>
    <t>Semanas útiles, SU =</t>
  </si>
  <si>
    <t>Años servicio, AS =</t>
  </si>
  <si>
    <t>(por cada mil contenedores)</t>
  </si>
  <si>
    <t>Carga total:</t>
  </si>
  <si>
    <t>Suponemos, para cada fracción, el valor superior.</t>
  </si>
  <si>
    <t>Añadimos el peso de los elementos de suspensión</t>
  </si>
  <si>
    <t>Qes =</t>
  </si>
  <si>
    <t>Distribución de carga total:</t>
  </si>
  <si>
    <t>&lt; 20 t</t>
  </si>
  <si>
    <t>Q1t =</t>
  </si>
  <si>
    <t>Q2t =</t>
  </si>
  <si>
    <t>Q3t =</t>
  </si>
  <si>
    <t>Pmax =</t>
  </si>
  <si>
    <t>CT =</t>
  </si>
  <si>
    <t>ciclos</t>
  </si>
  <si>
    <t>Ci</t>
  </si>
  <si>
    <t>Pi</t>
  </si>
  <si>
    <t>Ci/CT</t>
  </si>
  <si>
    <t>Pi/Pmax</t>
  </si>
  <si>
    <t>sumando</t>
  </si>
  <si>
    <t>Kp =</t>
  </si>
  <si>
    <t>Estado de carga:</t>
  </si>
  <si>
    <t>Kp se aproxima a 0,5</t>
  </si>
  <si>
    <t>Estado de carga pesado</t>
  </si>
  <si>
    <t>Q3</t>
  </si>
  <si>
    <t>Número de ciclos:</t>
  </si>
  <si>
    <t>Nciclos = Th x J x DS x SU x AS =</t>
  </si>
  <si>
    <t>ciclos/vida</t>
  </si>
  <si>
    <t>Clase de utilización:</t>
  </si>
  <si>
    <t>Grupo aparato:</t>
  </si>
  <si>
    <t>--&gt;</t>
  </si>
  <si>
    <t>Nciclos &lt; 2E6</t>
  </si>
  <si>
    <t>U7</t>
  </si>
  <si>
    <t>Utilizacion intensiva</t>
  </si>
  <si>
    <t>A8</t>
  </si>
  <si>
    <t>F =</t>
  </si>
  <si>
    <t>G =</t>
  </si>
  <si>
    <t>H =</t>
  </si>
  <si>
    <t>Alumno:</t>
  </si>
  <si>
    <t>Fecha:</t>
  </si>
  <si>
    <t>Nota:</t>
  </si>
  <si>
    <r>
      <rPr>
        <b/>
        <sz val="11"/>
        <color theme="1"/>
        <rFont val="Calibri"/>
        <family val="2"/>
        <scheme val="minor"/>
      </rPr>
      <t>TAREA 2</t>
    </r>
    <r>
      <rPr>
        <sz val="11"/>
        <color theme="1"/>
        <rFont val="Calibri"/>
        <family val="2"/>
        <scheme val="minor"/>
      </rPr>
      <t>. CLASIFICACIÓN DE LA GRÚA</t>
    </r>
  </si>
  <si>
    <t xml:space="preserve">B  </t>
  </si>
  <si>
    <t>C</t>
  </si>
  <si>
    <t>D</t>
  </si>
  <si>
    <t>E</t>
  </si>
  <si>
    <t>G</t>
  </si>
  <si>
    <t>I</t>
  </si>
  <si>
    <t>F</t>
  </si>
  <si>
    <t>H</t>
  </si>
  <si>
    <t>DATOS PARA LA RESOLUCION DEL PROBLEMA</t>
  </si>
  <si>
    <t>Datos de partida resolución del problema (obtenidos con el número de identificación NI)</t>
  </si>
  <si>
    <t>NI =</t>
  </si>
  <si>
    <t>RESOLUCIÓN</t>
  </si>
  <si>
    <t>=EXTRAE($C$9;1;1)</t>
  </si>
  <si>
    <t>=EXTRAE($C$9;2;1)</t>
  </si>
  <si>
    <t>=EXTRAE($C$9;3;1)</t>
  </si>
  <si>
    <t>=EXTRAE($C$9;4;1)</t>
  </si>
  <si>
    <t>=EXTRAE($C$9;5;1)</t>
  </si>
  <si>
    <t>=EXTRAE($C$9;6;1)</t>
  </si>
  <si>
    <t>=EXTRAE($C$9;7;1)</t>
  </si>
  <si>
    <t>=EXTRAE($C$9;8;1)</t>
  </si>
  <si>
    <t>=10+C15</t>
  </si>
  <si>
    <t>=10+C12</t>
  </si>
  <si>
    <t>=40+C13</t>
  </si>
  <si>
    <t>=20+C16</t>
  </si>
  <si>
    <t>=200+(10*C14)</t>
  </si>
  <si>
    <t>=500-F18</t>
  </si>
  <si>
    <t>=500-F33</t>
  </si>
  <si>
    <t>=F33/I30</t>
  </si>
  <si>
    <t>=D38*E38^3</t>
  </si>
  <si>
    <t>=F35/I30</t>
  </si>
  <si>
    <t>=D40*E40^3</t>
  </si>
  <si>
    <t>=SUMA(F38;F39;F40)</t>
  </si>
  <si>
    <t>=F34/I30</t>
  </si>
  <si>
    <t>=D39*E39^3</t>
  </si>
  <si>
    <t>=H33/F30</t>
  </si>
  <si>
    <t>=H34/F30</t>
  </si>
  <si>
    <t>=H35/F30</t>
  </si>
  <si>
    <t>J</t>
  </si>
  <si>
    <t>=PRODUCTO(H10:H14)</t>
  </si>
  <si>
    <t>Nº orden</t>
  </si>
  <si>
    <t>NI
Núm. Identificación</t>
  </si>
  <si>
    <t>Nombre</t>
  </si>
  <si>
    <t>76588960l</t>
  </si>
  <si>
    <t>Amando Sánchez, Rodrigo</t>
  </si>
  <si>
    <t>46346965q</t>
  </si>
  <si>
    <t>Aguilar Campo, Jaime</t>
  </si>
  <si>
    <t>76688699x</t>
  </si>
  <si>
    <t>Bardo Jiménez, Noelia</t>
  </si>
  <si>
    <t>75912600r</t>
  </si>
  <si>
    <t>Bringas Temido, Ramón</t>
  </si>
  <si>
    <t>67834322a</t>
  </si>
  <si>
    <t>Cáceres Martos, Adrián</t>
  </si>
  <si>
    <t>25432001b</t>
  </si>
  <si>
    <t>Charco Profundo, Ana</t>
  </si>
  <si>
    <t>50297996h</t>
  </si>
  <si>
    <t>Delgado Santos, Manuel</t>
  </si>
  <si>
    <t>71433902u</t>
  </si>
  <si>
    <t>Estébanez Sencillo, Ricardo</t>
  </si>
  <si>
    <t>15954881f</t>
  </si>
  <si>
    <t>Fuertes Cabeza, Dolores</t>
  </si>
  <si>
    <t>77244904k</t>
  </si>
  <si>
    <t>García Ramírez, Fernando</t>
  </si>
  <si>
    <t>64219067m</t>
  </si>
  <si>
    <t>González Villa, Luis</t>
  </si>
  <si>
    <t>74998930p</t>
  </si>
  <si>
    <t>Gutiérrez Alba, Manuela</t>
  </si>
  <si>
    <t>51000222n</t>
  </si>
  <si>
    <t>Hernán Porres, Francisco</t>
  </si>
  <si>
    <t>56348976v</t>
  </si>
  <si>
    <t>Huertas Luna, Antonio</t>
  </si>
  <si>
    <t>32909877f</t>
  </si>
  <si>
    <t>Indiano Blanco, Jesús</t>
  </si>
  <si>
    <t>32912007r</t>
  </si>
  <si>
    <t>Jaén Romero, Carlos</t>
  </si>
  <si>
    <t>77668012s</t>
  </si>
  <si>
    <t>López Algeciras, Sandra</t>
  </si>
  <si>
    <t>76689200j</t>
  </si>
  <si>
    <t>Muñoz García, Santiago</t>
  </si>
  <si>
    <t>74559860e</t>
  </si>
  <si>
    <t>Navarro Limón, María</t>
  </si>
  <si>
    <t>44555000w</t>
  </si>
  <si>
    <t>Perea Rosales, Carmen</t>
  </si>
  <si>
    <t>=J43</t>
  </si>
  <si>
    <t>=F46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</si>
</sst>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2" tint="-0.24997711111789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5" xfId="0" applyFont="1" applyBorder="1"/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2" xfId="0" applyBorder="1"/>
    <xf numFmtId="0" fontId="0" fillId="0" borderId="8" xfId="0" applyBorder="1"/>
    <xf numFmtId="0" fontId="0" fillId="0" borderId="9" xfId="0" applyBorder="1"/>
    <xf numFmtId="0" fontId="0" fillId="0" borderId="3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4" xfId="0" applyBorder="1"/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0" fillId="0" borderId="6" xfId="0" quotePrefix="1" applyBorder="1" applyAlignment="1">
      <alignment horizontal="center"/>
    </xf>
    <xf numFmtId="0" fontId="3" fillId="0" borderId="0" xfId="0" applyFont="1"/>
    <xf numFmtId="165" fontId="0" fillId="0" borderId="0" xfId="0" applyNumberFormat="1"/>
    <xf numFmtId="0" fontId="4" fillId="0" borderId="0" xfId="0" applyFont="1"/>
    <xf numFmtId="0" fontId="0" fillId="0" borderId="5" xfId="0" applyBorder="1"/>
    <xf numFmtId="0" fontId="0" fillId="0" borderId="13" xfId="0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13" xfId="0" applyFont="1" applyBorder="1"/>
    <xf numFmtId="0" fontId="0" fillId="0" borderId="14" xfId="0" applyBorder="1"/>
    <xf numFmtId="0" fontId="0" fillId="0" borderId="13" xfId="0" applyBorder="1"/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7" xfId="0" applyBorder="1"/>
    <xf numFmtId="0" fontId="0" fillId="0" borderId="15" xfId="0" applyBorder="1"/>
    <xf numFmtId="0" fontId="0" fillId="0" borderId="18" xfId="0" applyBorder="1"/>
    <xf numFmtId="0" fontId="0" fillId="0" borderId="16" xfId="0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right"/>
    </xf>
    <xf numFmtId="0" fontId="5" fillId="3" borderId="19" xfId="0" quotePrefix="1" applyFont="1" applyFill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5" fillId="3" borderId="19" xfId="0" quotePrefix="1" applyFont="1" applyFill="1" applyBorder="1" applyAlignment="1">
      <alignment horizontal="left"/>
    </xf>
    <xf numFmtId="0" fontId="1" fillId="0" borderId="15" xfId="0" applyFont="1" applyBorder="1" applyAlignment="1">
      <alignment horizontal="center"/>
    </xf>
    <xf numFmtId="2" fontId="5" fillId="3" borderId="19" xfId="0" quotePrefix="1" applyNumberFormat="1" applyFont="1" applyFill="1" applyBorder="1" applyAlignment="1">
      <alignment horizontal="left"/>
    </xf>
    <xf numFmtId="164" fontId="5" fillId="3" borderId="19" xfId="0" quotePrefix="1" applyNumberFormat="1" applyFont="1" applyFill="1" applyBorder="1" applyAlignment="1">
      <alignment horizontal="left"/>
    </xf>
    <xf numFmtId="0" fontId="5" fillId="0" borderId="0" xfId="0" applyFont="1"/>
    <xf numFmtId="3" fontId="2" fillId="2" borderId="0" xfId="0" applyNumberFormat="1" applyFont="1" applyFill="1" applyAlignment="1">
      <alignment horizontal="center"/>
    </xf>
    <xf numFmtId="0" fontId="0" fillId="0" borderId="20" xfId="0" applyBorder="1" applyAlignment="1">
      <alignment horizontal="center"/>
    </xf>
    <xf numFmtId="11" fontId="5" fillId="3" borderId="19" xfId="0" quotePrefix="1" applyNumberFormat="1" applyFont="1" applyFill="1" applyBorder="1"/>
    <xf numFmtId="0" fontId="6" fillId="0" borderId="0" xfId="0" applyFont="1" applyAlignment="1">
      <alignment horizontal="center"/>
    </xf>
    <xf numFmtId="0" fontId="6" fillId="0" borderId="2" xfId="0" applyFont="1" applyBorder="1"/>
    <xf numFmtId="0" fontId="6" fillId="0" borderId="9" xfId="0" applyFont="1" applyBorder="1"/>
    <xf numFmtId="0" fontId="6" fillId="0" borderId="4" xfId="0" applyFont="1" applyBorder="1"/>
    <xf numFmtId="0" fontId="1" fillId="0" borderId="1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9" xfId="0" applyBorder="1" applyAlignment="1">
      <alignment horizontal="center"/>
    </xf>
    <xf numFmtId="0" fontId="0" fillId="0" borderId="19" xfId="0" applyFont="1" applyBorder="1" applyAlignment="1">
      <alignment horizontal="center" wrapText="1"/>
    </xf>
    <xf numFmtId="0" fontId="0" fillId="0" borderId="0" xfId="0" applyFont="1"/>
    <xf numFmtId="0" fontId="3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/>
    <xf numFmtId="0" fontId="0" fillId="2" borderId="0" xfId="0" applyFill="1" applyAlignment="1">
      <alignment horizontal="left"/>
    </xf>
    <xf numFmtId="0" fontId="7" fillId="0" borderId="7" xfId="0" applyFont="1" applyBorder="1"/>
    <xf numFmtId="0" fontId="0" fillId="3" borderId="10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1" xfId="0" applyFill="1" applyBorder="1" applyAlignment="1">
      <alignment horizontal="center"/>
    </xf>
    <xf numFmtId="2" fontId="5" fillId="3" borderId="19" xfId="0" quotePrefix="1" applyNumberFormat="1" applyFont="1" applyFill="1" applyBorder="1" applyAlignment="1">
      <alignment horizontal="center"/>
    </xf>
    <xf numFmtId="164" fontId="5" fillId="3" borderId="19" xfId="0" quotePrefix="1" applyNumberFormat="1" applyFont="1" applyFill="1" applyBorder="1" applyAlignment="1">
      <alignment horizontal="center"/>
    </xf>
    <xf numFmtId="0" fontId="0" fillId="2" borderId="6" xfId="0" applyFill="1" applyBorder="1"/>
    <xf numFmtId="0" fontId="1" fillId="2" borderId="7" xfId="0" applyFont="1" applyFill="1" applyBorder="1" applyAlignment="1">
      <alignment horizontal="left"/>
    </xf>
    <xf numFmtId="11" fontId="5" fillId="3" borderId="19" xfId="0" quotePrefix="1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8" xfId="0" applyFont="1" applyFill="1" applyBorder="1"/>
    <xf numFmtId="0" fontId="1" fillId="2" borderId="6" xfId="0" applyFont="1" applyFill="1" applyBorder="1"/>
    <xf numFmtId="0" fontId="0" fillId="3" borderId="6" xfId="0" quotePrefix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469900</xdr:colOff>
      <xdr:row>20</xdr:row>
      <xdr:rowOff>21168</xdr:rowOff>
    </xdr:from>
    <xdr:to>
      <xdr:col>6</xdr:col>
      <xdr:colOff>138854</xdr:colOff>
      <xdr:row>23</xdr:row>
      <xdr:rowOff>144402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663106-3D7B-4B06-BBEF-89EE4C54D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7700" y="3724488"/>
          <a:ext cx="1556174" cy="671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536575</xdr:colOff>
      <xdr:row>1</xdr:row>
      <xdr:rowOff>111126</xdr:rowOff>
    </xdr:from>
    <xdr:to>
      <xdr:col>28</xdr:col>
      <xdr:colOff>323851</xdr:colOff>
      <xdr:row>13</xdr:row>
      <xdr:rowOff>14767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070E664-8EF9-4099-957C-3ABB1CE67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00" y="301626"/>
          <a:ext cx="4968876" cy="21039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254000</xdr:colOff>
      <xdr:row>14</xdr:row>
      <xdr:rowOff>82549</xdr:rowOff>
    </xdr:from>
    <xdr:to>
      <xdr:col>27</xdr:col>
      <xdr:colOff>548421</xdr:colOff>
      <xdr:row>30</xdr:row>
      <xdr:rowOff>164041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3ECA0DD-C732-4D01-8243-EC5457D09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65125" y="2654299"/>
          <a:ext cx="4180621" cy="3015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505884</xdr:colOff>
      <xdr:row>32</xdr:row>
      <xdr:rowOff>63500</xdr:rowOff>
    </xdr:from>
    <xdr:to>
      <xdr:col>28</xdr:col>
      <xdr:colOff>342900</xdr:colOff>
      <xdr:row>40</xdr:row>
      <xdr:rowOff>135059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5A8D298-1C28-4E7A-B7CC-F216290BA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9309" y="5930900"/>
          <a:ext cx="5018616" cy="15193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180975</xdr:colOff>
      <xdr:row>1</xdr:row>
      <xdr:rowOff>0</xdr:rowOff>
    </xdr:from>
    <xdr:to>
      <xdr:col>19</xdr:col>
      <xdr:colOff>485775</xdr:colOff>
      <xdr:row>22</xdr:row>
      <xdr:rowOff>146395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438900" y="190500"/>
          <a:ext cx="5562600" cy="3975445"/>
        </a:xfrm>
        <a:prstGeom prst="rect">
          <a:avLst/>
        </a:prstGeom>
      </xdr:spPr>
    </xdr:pic>
    <xdr:clientData/>
  </xdr:twoCellAnchor>
  <xdr:twoCellAnchor editAs="oneCell">
    <xdr:from>
      <xdr:col>11</xdr:col>
      <xdr:colOff>447675</xdr:colOff>
      <xdr:row>23</xdr:row>
      <xdr:rowOff>161926</xdr:rowOff>
    </xdr:from>
    <xdr:to>
      <xdr:col>18</xdr:col>
      <xdr:colOff>371475</xdr:colOff>
      <xdr:row>41</xdr:row>
      <xdr:rowOff>67819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705600" y="4362451"/>
          <a:ext cx="4533900" cy="3211068"/>
        </a:xfrm>
        <a:prstGeom prst="rect">
          <a:avLst/>
        </a:prstGeom>
      </xdr:spPr>
    </xdr:pic>
    <xdr:clientData/>
  </xdr:twoCellAnchor>
  <xdr:twoCellAnchor editAs="oneCell">
    <xdr:from>
      <xdr:col>12</xdr:col>
      <xdr:colOff>1</xdr:colOff>
      <xdr:row>42</xdr:row>
      <xdr:rowOff>1</xdr:rowOff>
    </xdr:from>
    <xdr:to>
      <xdr:col>16</xdr:col>
      <xdr:colOff>495301</xdr:colOff>
      <xdr:row>46</xdr:row>
      <xdr:rowOff>33226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981826" y="7696201"/>
          <a:ext cx="3086100" cy="785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469900</xdr:colOff>
      <xdr:row>20</xdr:row>
      <xdr:rowOff>21168</xdr:rowOff>
    </xdr:from>
    <xdr:to>
      <xdr:col>6</xdr:col>
      <xdr:colOff>138854</xdr:colOff>
      <xdr:row>23</xdr:row>
      <xdr:rowOff>144402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663106-3D7B-4B06-BBEF-89EE4C54D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1060" y="3694008"/>
          <a:ext cx="1638724" cy="671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536575</xdr:colOff>
      <xdr:row>1</xdr:row>
      <xdr:rowOff>111126</xdr:rowOff>
    </xdr:from>
    <xdr:to>
      <xdr:col>28</xdr:col>
      <xdr:colOff>323851</xdr:colOff>
      <xdr:row>13</xdr:row>
      <xdr:rowOff>14767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070E664-8EF9-4099-957C-3ABB1CE67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43815" y="297816"/>
          <a:ext cx="4999356" cy="2109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254000</xdr:colOff>
      <xdr:row>14</xdr:row>
      <xdr:rowOff>82549</xdr:rowOff>
    </xdr:from>
    <xdr:to>
      <xdr:col>27</xdr:col>
      <xdr:colOff>548421</xdr:colOff>
      <xdr:row>30</xdr:row>
      <xdr:rowOff>164041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3ECA0DD-C732-4D01-8243-EC5457D09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12750" y="2658109"/>
          <a:ext cx="4203481" cy="3022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505884</xdr:colOff>
      <xdr:row>32</xdr:row>
      <xdr:rowOff>63500</xdr:rowOff>
    </xdr:from>
    <xdr:to>
      <xdr:col>28</xdr:col>
      <xdr:colOff>342900</xdr:colOff>
      <xdr:row>40</xdr:row>
      <xdr:rowOff>135059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5A8D298-1C28-4E7A-B7CC-F216290BA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3124" y="5946140"/>
          <a:ext cx="5049096" cy="1534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180975</xdr:colOff>
      <xdr:row>1</xdr:row>
      <xdr:rowOff>0</xdr:rowOff>
    </xdr:from>
    <xdr:to>
      <xdr:col>19</xdr:col>
      <xdr:colOff>485775</xdr:colOff>
      <xdr:row>22</xdr:row>
      <xdr:rowOff>146395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452235" y="186690"/>
          <a:ext cx="5589270" cy="3998305"/>
        </a:xfrm>
        <a:prstGeom prst="rect">
          <a:avLst/>
        </a:prstGeom>
      </xdr:spPr>
    </xdr:pic>
    <xdr:clientData/>
  </xdr:twoCellAnchor>
  <xdr:twoCellAnchor editAs="oneCell">
    <xdr:from>
      <xdr:col>11</xdr:col>
      <xdr:colOff>447675</xdr:colOff>
      <xdr:row>23</xdr:row>
      <xdr:rowOff>161926</xdr:rowOff>
    </xdr:from>
    <xdr:to>
      <xdr:col>18</xdr:col>
      <xdr:colOff>371475</xdr:colOff>
      <xdr:row>41</xdr:row>
      <xdr:rowOff>67819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718935" y="4383406"/>
          <a:ext cx="4556760" cy="3216783"/>
        </a:xfrm>
        <a:prstGeom prst="rect">
          <a:avLst/>
        </a:prstGeom>
      </xdr:spPr>
    </xdr:pic>
    <xdr:clientData/>
  </xdr:twoCellAnchor>
  <xdr:twoCellAnchor editAs="oneCell">
    <xdr:from>
      <xdr:col>12</xdr:col>
      <xdr:colOff>1</xdr:colOff>
      <xdr:row>42</xdr:row>
      <xdr:rowOff>1</xdr:rowOff>
    </xdr:from>
    <xdr:to>
      <xdr:col>16</xdr:col>
      <xdr:colOff>495301</xdr:colOff>
      <xdr:row>46</xdr:row>
      <xdr:rowOff>33226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995161" y="7719061"/>
          <a:ext cx="3101340" cy="776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view="pageLayout" zoomScale="40" zoomScaleNormal="90" zoomScalePageLayoutView="40" workbookViewId="0">
      <selection activeCell="T45" sqref="T45"/>
    </sheetView>
  </sheetViews>
  <sheetFormatPr baseColWidth="10" defaultColWidth="9.1015625" defaultRowHeight="14.4" x14ac:dyDescent="0.55000000000000004"/>
  <cols>
    <col min="1" max="1" width="3.5234375" style="25" customWidth="1"/>
    <col min="2" max="2" width="6.89453125" customWidth="1"/>
    <col min="3" max="3" width="12.7890625" customWidth="1"/>
    <col min="4" max="4" width="6.68359375" customWidth="1"/>
    <col min="5" max="5" width="6.89453125" customWidth="1"/>
    <col min="6" max="6" width="13.89453125" customWidth="1"/>
    <col min="7" max="7" width="15.3125" customWidth="1"/>
    <col min="8" max="8" width="7" customWidth="1"/>
    <col min="9" max="9" width="6.7890625" customWidth="1"/>
    <col min="10" max="10" width="3.5234375" customWidth="1"/>
    <col min="11" max="11" width="4.20703125" customWidth="1"/>
    <col min="12" max="12" width="10.1015625" bestFit="1" customWidth="1"/>
  </cols>
  <sheetData>
    <row r="1" spans="1:12" ht="14.7" thickBot="1" x14ac:dyDescent="0.6">
      <c r="A1" s="25">
        <v>1</v>
      </c>
      <c r="B1" s="25" t="s">
        <v>62</v>
      </c>
      <c r="C1" s="25" t="s">
        <v>63</v>
      </c>
      <c r="D1" s="25" t="s">
        <v>64</v>
      </c>
      <c r="E1" s="25" t="s">
        <v>65</v>
      </c>
      <c r="F1" s="25" t="s">
        <v>68</v>
      </c>
      <c r="G1" s="25" t="s">
        <v>66</v>
      </c>
      <c r="H1" s="25" t="s">
        <v>69</v>
      </c>
      <c r="I1" s="25" t="s">
        <v>67</v>
      </c>
      <c r="J1" s="25" t="s">
        <v>99</v>
      </c>
      <c r="K1" s="56">
        <v>1</v>
      </c>
    </row>
    <row r="2" spans="1:12" ht="14.7" thickBot="1" x14ac:dyDescent="0.6">
      <c r="A2" s="25">
        <v>2</v>
      </c>
      <c r="B2" s="26" t="s">
        <v>61</v>
      </c>
      <c r="C2" s="20"/>
      <c r="D2" s="20"/>
      <c r="E2" s="21"/>
      <c r="K2" s="56">
        <v>2</v>
      </c>
    </row>
    <row r="3" spans="1:12" x14ac:dyDescent="0.55000000000000004">
      <c r="A3" s="25">
        <v>3</v>
      </c>
      <c r="J3" s="24"/>
      <c r="K3" s="56">
        <v>3</v>
      </c>
    </row>
    <row r="4" spans="1:12" x14ac:dyDescent="0.55000000000000004">
      <c r="A4" s="25">
        <v>4</v>
      </c>
      <c r="B4" t="s">
        <v>58</v>
      </c>
      <c r="C4" s="62" t="e">
        <f>VLOOKUP(C9,Listado!B1:C4,2,FALSE)</f>
        <v>#N/A</v>
      </c>
      <c r="F4" t="s">
        <v>59</v>
      </c>
      <c r="H4" t="s">
        <v>60</v>
      </c>
      <c r="J4" s="24"/>
      <c r="K4" s="56">
        <v>4</v>
      </c>
    </row>
    <row r="5" spans="1:12" ht="14.7" thickBot="1" x14ac:dyDescent="0.6">
      <c r="A5" s="25">
        <v>5</v>
      </c>
      <c r="K5" s="56">
        <v>5</v>
      </c>
    </row>
    <row r="6" spans="1:12" ht="14.7" thickBot="1" x14ac:dyDescent="0.6">
      <c r="A6" s="25">
        <v>6</v>
      </c>
      <c r="B6" s="80" t="s">
        <v>70</v>
      </c>
      <c r="C6" s="81"/>
      <c r="D6" s="81"/>
      <c r="E6" s="81"/>
      <c r="F6" s="81"/>
      <c r="G6" s="81"/>
      <c r="H6" s="81"/>
      <c r="I6" s="81"/>
      <c r="J6" s="82"/>
      <c r="K6" s="56">
        <v>6</v>
      </c>
    </row>
    <row r="7" spans="1:12" x14ac:dyDescent="0.55000000000000004">
      <c r="A7" s="25">
        <v>7</v>
      </c>
      <c r="B7" s="29" t="s">
        <v>71</v>
      </c>
      <c r="J7" s="30"/>
      <c r="K7" s="56">
        <v>7</v>
      </c>
    </row>
    <row r="8" spans="1:12" x14ac:dyDescent="0.55000000000000004">
      <c r="A8" s="25">
        <v>8</v>
      </c>
      <c r="B8" s="31"/>
      <c r="J8" s="30"/>
      <c r="K8" s="56">
        <v>8</v>
      </c>
    </row>
    <row r="9" spans="1:12" x14ac:dyDescent="0.55000000000000004">
      <c r="A9" s="25">
        <v>9</v>
      </c>
      <c r="B9" s="27" t="s">
        <v>72</v>
      </c>
      <c r="C9" s="48"/>
      <c r="J9" s="30"/>
      <c r="K9" s="56">
        <v>9</v>
      </c>
    </row>
    <row r="10" spans="1:12" x14ac:dyDescent="0.55000000000000004">
      <c r="A10" s="25">
        <v>10</v>
      </c>
      <c r="B10" s="49" t="s">
        <v>3</v>
      </c>
      <c r="C10" s="43" t="s">
        <v>74</v>
      </c>
      <c r="D10" s="47"/>
      <c r="F10" s="8" t="s">
        <v>6</v>
      </c>
      <c r="G10" s="9"/>
      <c r="H10" s="40" t="s">
        <v>82</v>
      </c>
      <c r="I10" s="52" t="s">
        <v>7</v>
      </c>
      <c r="J10" s="30"/>
      <c r="K10" s="56">
        <v>10</v>
      </c>
      <c r="L10" s="2"/>
    </row>
    <row r="11" spans="1:12" x14ac:dyDescent="0.55000000000000004">
      <c r="A11" s="25">
        <v>11</v>
      </c>
      <c r="B11" s="49" t="s">
        <v>4</v>
      </c>
      <c r="C11" s="43" t="s">
        <v>75</v>
      </c>
      <c r="D11" s="47"/>
      <c r="F11" s="12" t="s">
        <v>9</v>
      </c>
      <c r="H11" s="40" t="s">
        <v>83</v>
      </c>
      <c r="I11" s="53" t="s">
        <v>8</v>
      </c>
      <c r="J11" s="30"/>
      <c r="K11" s="56">
        <v>11</v>
      </c>
      <c r="L11" s="2"/>
    </row>
    <row r="12" spans="1:12" x14ac:dyDescent="0.55000000000000004">
      <c r="A12" s="25">
        <v>12</v>
      </c>
      <c r="B12" s="49" t="s">
        <v>1</v>
      </c>
      <c r="C12" s="43" t="s">
        <v>76</v>
      </c>
      <c r="D12" s="47"/>
      <c r="F12" s="12" t="s">
        <v>19</v>
      </c>
      <c r="H12" s="61">
        <v>7</v>
      </c>
      <c r="I12" s="53" t="s">
        <v>10</v>
      </c>
      <c r="J12" s="30"/>
      <c r="K12" s="56">
        <v>12</v>
      </c>
      <c r="L12" s="2"/>
    </row>
    <row r="13" spans="1:12" x14ac:dyDescent="0.55000000000000004">
      <c r="A13" s="25">
        <v>13</v>
      </c>
      <c r="B13" s="49" t="s">
        <v>0</v>
      </c>
      <c r="C13" s="43" t="s">
        <v>77</v>
      </c>
      <c r="D13" s="47"/>
      <c r="F13" s="12" t="s">
        <v>20</v>
      </c>
      <c r="H13" s="40" t="s">
        <v>84</v>
      </c>
      <c r="I13" s="53" t="s">
        <v>11</v>
      </c>
      <c r="J13" s="30"/>
      <c r="K13" s="56">
        <v>13</v>
      </c>
      <c r="L13" s="2"/>
    </row>
    <row r="14" spans="1:12" x14ac:dyDescent="0.55000000000000004">
      <c r="A14" s="25">
        <v>14</v>
      </c>
      <c r="B14" s="49" t="s">
        <v>5</v>
      </c>
      <c r="C14" s="43" t="s">
        <v>78</v>
      </c>
      <c r="D14" s="47"/>
      <c r="F14" s="14" t="s">
        <v>21</v>
      </c>
      <c r="G14" s="15"/>
      <c r="H14" s="40" t="s">
        <v>85</v>
      </c>
      <c r="I14" s="54" t="s">
        <v>12</v>
      </c>
      <c r="J14" s="30"/>
      <c r="K14" s="56">
        <v>14</v>
      </c>
    </row>
    <row r="15" spans="1:12" x14ac:dyDescent="0.55000000000000004">
      <c r="A15" s="25">
        <v>15</v>
      </c>
      <c r="B15" s="49" t="s">
        <v>55</v>
      </c>
      <c r="C15" s="43" t="s">
        <v>79</v>
      </c>
      <c r="D15" s="47"/>
      <c r="G15" s="3"/>
      <c r="J15" s="30"/>
      <c r="K15" s="56">
        <v>15</v>
      </c>
    </row>
    <row r="16" spans="1:12" x14ac:dyDescent="0.55000000000000004">
      <c r="A16" s="25">
        <v>16</v>
      </c>
      <c r="B16" s="49" t="s">
        <v>56</v>
      </c>
      <c r="C16" s="43" t="s">
        <v>80</v>
      </c>
      <c r="D16" s="47"/>
      <c r="G16" s="3"/>
      <c r="J16" s="30"/>
      <c r="K16" s="56">
        <v>16</v>
      </c>
    </row>
    <row r="17" spans="1:13" x14ac:dyDescent="0.55000000000000004">
      <c r="A17" s="25">
        <v>17</v>
      </c>
      <c r="B17" s="49" t="s">
        <v>57</v>
      </c>
      <c r="C17" s="43" t="s">
        <v>81</v>
      </c>
      <c r="D17" s="47"/>
      <c r="G17" s="3"/>
      <c r="J17" s="30"/>
      <c r="K17" s="56">
        <v>17</v>
      </c>
    </row>
    <row r="18" spans="1:13" x14ac:dyDescent="0.55000000000000004">
      <c r="A18" s="25">
        <v>18</v>
      </c>
      <c r="B18" s="33" t="s">
        <v>13</v>
      </c>
      <c r="C18" s="2"/>
      <c r="E18" s="5" t="s">
        <v>14</v>
      </c>
      <c r="F18" s="43" t="s">
        <v>86</v>
      </c>
      <c r="G18" s="41"/>
      <c r="H18" s="10" t="s">
        <v>28</v>
      </c>
      <c r="I18" s="11"/>
      <c r="J18" s="30"/>
      <c r="K18" s="56">
        <v>18</v>
      </c>
    </row>
    <row r="19" spans="1:13" x14ac:dyDescent="0.55000000000000004">
      <c r="A19" s="25">
        <v>19</v>
      </c>
      <c r="B19" s="33" t="s">
        <v>22</v>
      </c>
      <c r="E19" s="6" t="s">
        <v>15</v>
      </c>
      <c r="F19" s="63">
        <v>500</v>
      </c>
      <c r="H19" t="s">
        <v>16</v>
      </c>
      <c r="I19" s="13"/>
      <c r="J19" s="30"/>
      <c r="K19" s="56">
        <v>19</v>
      </c>
    </row>
    <row r="20" spans="1:13" x14ac:dyDescent="0.55000000000000004">
      <c r="A20" s="25">
        <v>20</v>
      </c>
      <c r="B20" s="31"/>
      <c r="E20" s="7" t="s">
        <v>17</v>
      </c>
      <c r="F20" s="43" t="s">
        <v>87</v>
      </c>
      <c r="G20" s="42"/>
      <c r="H20" s="19" t="s">
        <v>18</v>
      </c>
      <c r="I20" s="17"/>
      <c r="J20" s="30"/>
      <c r="K20" s="56">
        <v>20</v>
      </c>
    </row>
    <row r="21" spans="1:13" x14ac:dyDescent="0.55000000000000004">
      <c r="A21" s="25">
        <v>21</v>
      </c>
      <c r="B21" s="31"/>
      <c r="J21" s="30"/>
      <c r="K21" s="56">
        <v>21</v>
      </c>
    </row>
    <row r="22" spans="1:13" x14ac:dyDescent="0.55000000000000004">
      <c r="A22" s="25">
        <v>22</v>
      </c>
      <c r="B22" s="31"/>
      <c r="J22" s="30"/>
      <c r="K22" s="56">
        <v>22</v>
      </c>
    </row>
    <row r="23" spans="1:13" x14ac:dyDescent="0.55000000000000004">
      <c r="A23" s="25">
        <v>23</v>
      </c>
      <c r="B23" s="31"/>
      <c r="J23" s="30"/>
      <c r="K23" s="56">
        <v>23</v>
      </c>
    </row>
    <row r="24" spans="1:13" ht="14.7" thickBot="1" x14ac:dyDescent="0.6">
      <c r="A24" s="25">
        <v>24</v>
      </c>
      <c r="B24" s="35"/>
      <c r="C24" s="36"/>
      <c r="D24" s="36"/>
      <c r="E24" s="36"/>
      <c r="F24" s="36"/>
      <c r="G24" s="36"/>
      <c r="H24" s="36"/>
      <c r="I24" s="36"/>
      <c r="J24" s="37"/>
      <c r="K24" s="56">
        <v>24</v>
      </c>
    </row>
    <row r="25" spans="1:13" ht="14.7" thickBot="1" x14ac:dyDescent="0.6">
      <c r="A25" s="25">
        <v>25</v>
      </c>
      <c r="B25" s="83" t="s">
        <v>73</v>
      </c>
      <c r="C25" s="84"/>
      <c r="D25" s="84"/>
      <c r="E25" s="84"/>
      <c r="F25" s="84"/>
      <c r="G25" s="84"/>
      <c r="H25" s="84"/>
      <c r="I25" s="84"/>
      <c r="J25" s="85"/>
      <c r="K25" s="56">
        <v>25</v>
      </c>
    </row>
    <row r="26" spans="1:13" x14ac:dyDescent="0.55000000000000004">
      <c r="A26" s="25">
        <v>26</v>
      </c>
      <c r="B26" s="31"/>
      <c r="J26" s="30"/>
      <c r="K26" s="56">
        <v>26</v>
      </c>
    </row>
    <row r="27" spans="1:13" x14ac:dyDescent="0.55000000000000004">
      <c r="A27" s="25">
        <v>27</v>
      </c>
      <c r="B27" s="31" t="s">
        <v>23</v>
      </c>
      <c r="D27" t="s">
        <v>24</v>
      </c>
      <c r="J27" s="30"/>
      <c r="K27" s="56">
        <v>27</v>
      </c>
    </row>
    <row r="28" spans="1:13" x14ac:dyDescent="0.55000000000000004">
      <c r="A28" s="25">
        <v>28</v>
      </c>
      <c r="B28" s="31"/>
      <c r="D28" t="s">
        <v>25</v>
      </c>
      <c r="J28" s="30"/>
      <c r="K28" s="56">
        <v>28</v>
      </c>
    </row>
    <row r="29" spans="1:13" ht="14.7" thickBot="1" x14ac:dyDescent="0.6">
      <c r="A29" s="25">
        <v>29</v>
      </c>
      <c r="B29" s="31"/>
      <c r="J29" s="30"/>
      <c r="K29" s="56">
        <v>29</v>
      </c>
    </row>
    <row r="30" spans="1:13" ht="14.7" thickBot="1" x14ac:dyDescent="0.6">
      <c r="A30" s="25">
        <v>30</v>
      </c>
      <c r="B30" s="38" t="s">
        <v>26</v>
      </c>
      <c r="C30" s="79">
        <v>12</v>
      </c>
      <c r="D30" s="21" t="s">
        <v>2</v>
      </c>
      <c r="E30" s="39" t="s">
        <v>32</v>
      </c>
      <c r="F30" s="79">
        <v>72</v>
      </c>
      <c r="G30" s="21" t="s">
        <v>2</v>
      </c>
      <c r="H30" s="39" t="s">
        <v>33</v>
      </c>
      <c r="I30" s="79">
        <v>1000</v>
      </c>
      <c r="J30" s="64" t="s">
        <v>34</v>
      </c>
      <c r="K30" s="56">
        <v>30</v>
      </c>
      <c r="L30" s="1"/>
      <c r="M30" s="3"/>
    </row>
    <row r="31" spans="1:13" x14ac:dyDescent="0.55000000000000004">
      <c r="A31" s="25">
        <v>31</v>
      </c>
      <c r="B31" s="31"/>
      <c r="J31" s="30"/>
      <c r="K31" s="56">
        <v>31</v>
      </c>
      <c r="L31" s="1"/>
      <c r="M31" s="3"/>
    </row>
    <row r="32" spans="1:13" x14ac:dyDescent="0.55000000000000004">
      <c r="A32" s="25">
        <v>32</v>
      </c>
      <c r="B32" s="31"/>
      <c r="F32" s="3" t="s">
        <v>35</v>
      </c>
      <c r="H32" s="3" t="s">
        <v>36</v>
      </c>
      <c r="J32" s="30"/>
      <c r="K32" s="56">
        <v>32</v>
      </c>
      <c r="M32" s="3"/>
    </row>
    <row r="33" spans="1:12" x14ac:dyDescent="0.55000000000000004">
      <c r="A33" s="25">
        <v>33</v>
      </c>
      <c r="B33" s="32" t="s">
        <v>27</v>
      </c>
      <c r="C33" s="18"/>
      <c r="D33" s="9"/>
      <c r="E33" s="10" t="s">
        <v>29</v>
      </c>
      <c r="F33" s="43" t="s">
        <v>86</v>
      </c>
      <c r="G33" s="41"/>
      <c r="H33" s="65">
        <f>20+C30</f>
        <v>32</v>
      </c>
      <c r="I33" s="11" t="s">
        <v>2</v>
      </c>
      <c r="J33" s="30"/>
      <c r="K33" s="56">
        <v>33</v>
      </c>
    </row>
    <row r="34" spans="1:12" x14ac:dyDescent="0.55000000000000004">
      <c r="A34" s="25">
        <v>34</v>
      </c>
      <c r="B34" s="33" t="s">
        <v>22</v>
      </c>
      <c r="E34" s="3" t="s">
        <v>30</v>
      </c>
      <c r="F34" s="61">
        <v>500</v>
      </c>
      <c r="H34" s="66">
        <f>40+C30</f>
        <v>52</v>
      </c>
      <c r="I34" s="13" t="s">
        <v>2</v>
      </c>
      <c r="J34" s="30"/>
      <c r="K34" s="56">
        <v>34</v>
      </c>
    </row>
    <row r="35" spans="1:12" x14ac:dyDescent="0.55000000000000004">
      <c r="A35" s="25">
        <v>35</v>
      </c>
      <c r="B35" s="34"/>
      <c r="C35" s="15"/>
      <c r="D35" s="15"/>
      <c r="E35" s="16" t="s">
        <v>31</v>
      </c>
      <c r="F35" s="43" t="s">
        <v>88</v>
      </c>
      <c r="G35" s="42"/>
      <c r="H35" s="67">
        <f>60+C30</f>
        <v>72</v>
      </c>
      <c r="I35" s="17" t="s">
        <v>2</v>
      </c>
      <c r="J35" s="30"/>
      <c r="K35" s="56">
        <v>35</v>
      </c>
    </row>
    <row r="36" spans="1:12" x14ac:dyDescent="0.55000000000000004">
      <c r="A36" s="25">
        <v>36</v>
      </c>
      <c r="B36" s="31"/>
      <c r="J36" s="30"/>
      <c r="K36" s="56">
        <v>36</v>
      </c>
    </row>
    <row r="37" spans="1:12" x14ac:dyDescent="0.55000000000000004">
      <c r="A37" s="25">
        <v>37</v>
      </c>
      <c r="B37" s="31"/>
      <c r="D37" s="3" t="s">
        <v>37</v>
      </c>
      <c r="E37" s="3" t="s">
        <v>38</v>
      </c>
      <c r="F37" s="1" t="s">
        <v>39</v>
      </c>
      <c r="J37" s="30"/>
      <c r="K37" s="56">
        <v>37</v>
      </c>
      <c r="L37" s="28"/>
    </row>
    <row r="38" spans="1:12" x14ac:dyDescent="0.55000000000000004">
      <c r="A38" s="25">
        <v>38</v>
      </c>
      <c r="B38" s="31"/>
      <c r="D38" s="45" t="s">
        <v>89</v>
      </c>
      <c r="E38" s="46" t="s">
        <v>96</v>
      </c>
      <c r="F38" s="46" t="s">
        <v>90</v>
      </c>
      <c r="G38" s="47"/>
      <c r="J38" s="30"/>
      <c r="K38" s="56">
        <v>38</v>
      </c>
      <c r="L38" s="28"/>
    </row>
    <row r="39" spans="1:12" x14ac:dyDescent="0.55000000000000004">
      <c r="A39" s="25">
        <v>39</v>
      </c>
      <c r="B39" s="31"/>
      <c r="D39" s="45" t="s">
        <v>94</v>
      </c>
      <c r="E39" s="46" t="s">
        <v>97</v>
      </c>
      <c r="F39" s="46" t="s">
        <v>95</v>
      </c>
      <c r="G39" s="47"/>
      <c r="J39" s="30"/>
      <c r="K39" s="56">
        <v>39</v>
      </c>
      <c r="L39" s="28"/>
    </row>
    <row r="40" spans="1:12" x14ac:dyDescent="0.55000000000000004">
      <c r="A40" s="25">
        <v>40</v>
      </c>
      <c r="B40" s="31"/>
      <c r="D40" s="45" t="s">
        <v>91</v>
      </c>
      <c r="E40" s="46" t="s">
        <v>98</v>
      </c>
      <c r="F40" s="46" t="s">
        <v>92</v>
      </c>
      <c r="G40" s="47"/>
      <c r="J40" s="30"/>
      <c r="K40" s="56">
        <v>40</v>
      </c>
      <c r="L40" s="28"/>
    </row>
    <row r="41" spans="1:12" ht="14.7" thickBot="1" x14ac:dyDescent="0.6">
      <c r="A41" s="25">
        <v>41</v>
      </c>
      <c r="B41" s="31"/>
      <c r="D41" s="2"/>
      <c r="E41" s="44" t="s">
        <v>40</v>
      </c>
      <c r="F41" s="46" t="s">
        <v>93</v>
      </c>
      <c r="G41" s="47"/>
      <c r="J41" s="30"/>
      <c r="K41" s="56">
        <v>41</v>
      </c>
      <c r="L41" s="28"/>
    </row>
    <row r="42" spans="1:12" ht="14.7" thickBot="1" x14ac:dyDescent="0.6">
      <c r="A42" s="25">
        <v>42</v>
      </c>
      <c r="B42" s="35"/>
      <c r="C42" s="36"/>
      <c r="D42" s="36"/>
      <c r="E42" s="36"/>
      <c r="F42" s="36"/>
      <c r="G42" s="36"/>
      <c r="H42" s="36"/>
      <c r="I42" s="36"/>
      <c r="J42" s="37"/>
      <c r="K42" s="56">
        <v>42</v>
      </c>
    </row>
    <row r="43" spans="1:12" ht="14.7" thickBot="1" x14ac:dyDescent="0.6">
      <c r="A43" s="25">
        <v>43</v>
      </c>
      <c r="B43" s="4" t="s">
        <v>41</v>
      </c>
      <c r="C43" s="20"/>
      <c r="D43" s="70" t="s">
        <v>42</v>
      </c>
      <c r="E43" s="20"/>
      <c r="F43" s="20"/>
      <c r="G43" s="75" t="s">
        <v>43</v>
      </c>
      <c r="H43" s="20"/>
      <c r="I43" s="20"/>
      <c r="J43" s="71" t="s">
        <v>44</v>
      </c>
      <c r="K43" s="56">
        <v>43</v>
      </c>
    </row>
    <row r="44" spans="1:12" x14ac:dyDescent="0.55000000000000004">
      <c r="A44" s="25">
        <v>44</v>
      </c>
      <c r="B44" s="31"/>
      <c r="J44" s="30"/>
      <c r="K44" s="56">
        <v>44</v>
      </c>
    </row>
    <row r="45" spans="1:12" ht="14.7" thickBot="1" x14ac:dyDescent="0.6">
      <c r="A45" s="25">
        <v>45</v>
      </c>
      <c r="B45" s="31" t="s">
        <v>45</v>
      </c>
      <c r="D45" t="s">
        <v>46</v>
      </c>
      <c r="G45" s="50" t="s">
        <v>100</v>
      </c>
      <c r="H45" s="51" t="s">
        <v>47</v>
      </c>
      <c r="J45" s="30"/>
      <c r="K45" s="56">
        <v>45</v>
      </c>
    </row>
    <row r="46" spans="1:12" ht="14.7" thickBot="1" x14ac:dyDescent="0.6">
      <c r="A46" s="25">
        <v>46</v>
      </c>
      <c r="B46" s="4" t="s">
        <v>48</v>
      </c>
      <c r="C46" s="20"/>
      <c r="D46" s="70" t="s">
        <v>51</v>
      </c>
      <c r="E46" s="20"/>
      <c r="F46" s="73" t="s">
        <v>52</v>
      </c>
      <c r="G46" s="74" t="s">
        <v>53</v>
      </c>
      <c r="H46" s="20"/>
      <c r="I46" s="20"/>
      <c r="J46" s="21"/>
      <c r="K46" s="56">
        <v>46</v>
      </c>
    </row>
    <row r="47" spans="1:12" ht="14.7" thickBot="1" x14ac:dyDescent="0.6">
      <c r="A47" s="25">
        <v>47</v>
      </c>
      <c r="B47" s="31"/>
      <c r="J47" s="30"/>
      <c r="K47" s="56">
        <v>47</v>
      </c>
    </row>
    <row r="48" spans="1:12" ht="14.7" thickBot="1" x14ac:dyDescent="0.6">
      <c r="A48" s="25">
        <v>48</v>
      </c>
      <c r="B48" s="35"/>
      <c r="C48" s="4" t="s">
        <v>49</v>
      </c>
      <c r="D48" s="20"/>
      <c r="E48" s="76" t="s">
        <v>144</v>
      </c>
      <c r="F48" s="76" t="s">
        <v>145</v>
      </c>
      <c r="G48" s="22" t="s">
        <v>50</v>
      </c>
      <c r="H48" s="77" t="s">
        <v>54</v>
      </c>
      <c r="I48" s="36"/>
      <c r="J48" s="37"/>
      <c r="K48" s="56">
        <v>48</v>
      </c>
    </row>
  </sheetData>
  <mergeCells count="2">
    <mergeCell ref="B6:J6"/>
    <mergeCell ref="B25:J25"/>
  </mergeCells>
  <pageMargins left="0.7" right="0.7" top="0.75" bottom="0.75" header="0.3" footer="0.3"/>
  <pageSetup paperSize="9" orientation="portrait" r:id="rId1"/>
  <headerFooter>
    <oddHeader>&amp;R&amp;"-,Negrita"&amp;K02-074PROBLEMAS DE GRÚAS PARA INGENIEROS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abSelected="1" view="pageLayout" zoomScale="45" zoomScaleNormal="90" zoomScalePageLayoutView="45" workbookViewId="0">
      <selection activeCell="T28" sqref="T28"/>
    </sheetView>
  </sheetViews>
  <sheetFormatPr baseColWidth="10" defaultColWidth="9.1015625" defaultRowHeight="14.4" x14ac:dyDescent="0.55000000000000004"/>
  <cols>
    <col min="1" max="1" width="3.5234375" style="25" customWidth="1"/>
    <col min="2" max="2" width="6.89453125" customWidth="1"/>
    <col min="3" max="3" width="12.7890625" customWidth="1"/>
    <col min="4" max="4" width="6.68359375" customWidth="1"/>
    <col min="5" max="5" width="6.89453125" customWidth="1"/>
    <col min="6" max="6" width="13.89453125" customWidth="1"/>
    <col min="7" max="7" width="15.3125" customWidth="1"/>
    <col min="8" max="8" width="7" customWidth="1"/>
    <col min="9" max="9" width="6.7890625" customWidth="1"/>
    <col min="10" max="10" width="3.5234375" customWidth="1"/>
    <col min="11" max="11" width="4.20703125" customWidth="1"/>
    <col min="12" max="12" width="10.1015625" bestFit="1" customWidth="1"/>
  </cols>
  <sheetData>
    <row r="1" spans="1:12" ht="14.7" thickBot="1" x14ac:dyDescent="0.6">
      <c r="A1" s="25">
        <v>1</v>
      </c>
      <c r="B1" s="25" t="s">
        <v>62</v>
      </c>
      <c r="C1" s="25" t="s">
        <v>63</v>
      </c>
      <c r="D1" s="25" t="s">
        <v>64</v>
      </c>
      <c r="E1" s="25" t="s">
        <v>65</v>
      </c>
      <c r="F1" s="25" t="s">
        <v>68</v>
      </c>
      <c r="G1" s="25" t="s">
        <v>66</v>
      </c>
      <c r="H1" s="25" t="s">
        <v>69</v>
      </c>
      <c r="I1" s="25" t="s">
        <v>67</v>
      </c>
      <c r="J1" s="25" t="s">
        <v>99</v>
      </c>
      <c r="K1" s="56">
        <v>1</v>
      </c>
    </row>
    <row r="2" spans="1:12" ht="14.7" thickBot="1" x14ac:dyDescent="0.6">
      <c r="A2" s="25">
        <v>2</v>
      </c>
      <c r="B2" s="26" t="s">
        <v>61</v>
      </c>
      <c r="C2" s="20"/>
      <c r="D2" s="20"/>
      <c r="E2" s="21"/>
      <c r="K2" s="56">
        <v>2</v>
      </c>
    </row>
    <row r="3" spans="1:12" x14ac:dyDescent="0.55000000000000004">
      <c r="A3" s="25">
        <v>3</v>
      </c>
      <c r="J3" s="24"/>
      <c r="K3" s="56">
        <v>3</v>
      </c>
    </row>
    <row r="4" spans="1:12" x14ac:dyDescent="0.55000000000000004">
      <c r="A4" s="25">
        <v>4</v>
      </c>
      <c r="B4" t="s">
        <v>58</v>
      </c>
      <c r="C4" s="62" t="str">
        <f>VLOOKUP(C9,Listado!B1:C4,2,FALSE)</f>
        <v>Aguilar Campo, Jaime</v>
      </c>
      <c r="F4" t="s">
        <v>59</v>
      </c>
      <c r="H4" t="s">
        <v>60</v>
      </c>
      <c r="J4" s="24"/>
      <c r="K4" s="56">
        <v>4</v>
      </c>
    </row>
    <row r="5" spans="1:12" ht="14.7" thickBot="1" x14ac:dyDescent="0.6">
      <c r="A5" s="25">
        <v>5</v>
      </c>
      <c r="K5" s="56">
        <v>5</v>
      </c>
    </row>
    <row r="6" spans="1:12" ht="14.7" thickBot="1" x14ac:dyDescent="0.6">
      <c r="A6" s="25">
        <v>6</v>
      </c>
      <c r="B6" s="80" t="s">
        <v>70</v>
      </c>
      <c r="C6" s="81"/>
      <c r="D6" s="81"/>
      <c r="E6" s="81"/>
      <c r="F6" s="81"/>
      <c r="G6" s="81"/>
      <c r="H6" s="81"/>
      <c r="I6" s="81"/>
      <c r="J6" s="82"/>
      <c r="K6" s="56">
        <v>6</v>
      </c>
    </row>
    <row r="7" spans="1:12" x14ac:dyDescent="0.55000000000000004">
      <c r="A7" s="25">
        <v>7</v>
      </c>
      <c r="B7" s="29" t="s">
        <v>71</v>
      </c>
      <c r="J7" s="30"/>
      <c r="K7" s="56">
        <v>7</v>
      </c>
    </row>
    <row r="8" spans="1:12" x14ac:dyDescent="0.55000000000000004">
      <c r="A8" s="25">
        <v>8</v>
      </c>
      <c r="B8" s="31"/>
      <c r="J8" s="30"/>
      <c r="K8" s="56">
        <v>8</v>
      </c>
    </row>
    <row r="9" spans="1:12" x14ac:dyDescent="0.55000000000000004">
      <c r="A9" s="25">
        <v>9</v>
      </c>
      <c r="B9" s="27" t="s">
        <v>72</v>
      </c>
      <c r="C9" s="48" t="s">
        <v>106</v>
      </c>
      <c r="J9" s="30"/>
      <c r="K9" s="56">
        <v>9</v>
      </c>
    </row>
    <row r="10" spans="1:12" x14ac:dyDescent="0.55000000000000004">
      <c r="A10" s="25">
        <v>10</v>
      </c>
      <c r="B10" s="49" t="s">
        <v>3</v>
      </c>
      <c r="C10" s="40" t="str">
        <f>MID($C$9,1,1)</f>
        <v>4</v>
      </c>
      <c r="D10" s="47"/>
      <c r="F10" s="8" t="s">
        <v>6</v>
      </c>
      <c r="G10" s="9"/>
      <c r="H10" s="40">
        <f>10+C15</f>
        <v>19</v>
      </c>
      <c r="I10" s="52" t="s">
        <v>7</v>
      </c>
      <c r="J10" s="30"/>
      <c r="K10" s="56">
        <v>10</v>
      </c>
      <c r="L10" s="2"/>
    </row>
    <row r="11" spans="1:12" x14ac:dyDescent="0.55000000000000004">
      <c r="A11" s="25">
        <v>11</v>
      </c>
      <c r="B11" s="49" t="s">
        <v>4</v>
      </c>
      <c r="C11" s="40" t="str">
        <f>MID($C$9,2,1)</f>
        <v>6</v>
      </c>
      <c r="D11" s="47"/>
      <c r="F11" s="12" t="s">
        <v>9</v>
      </c>
      <c r="H11" s="40">
        <f>10+C12</f>
        <v>13</v>
      </c>
      <c r="I11" s="53" t="s">
        <v>8</v>
      </c>
      <c r="J11" s="30"/>
      <c r="K11" s="56">
        <v>11</v>
      </c>
      <c r="L11" s="2"/>
    </row>
    <row r="12" spans="1:12" x14ac:dyDescent="0.55000000000000004">
      <c r="A12" s="25">
        <v>12</v>
      </c>
      <c r="B12" s="49" t="s">
        <v>1</v>
      </c>
      <c r="C12" s="40" t="str">
        <f>MID($C$9,3,1)</f>
        <v>3</v>
      </c>
      <c r="D12" s="47"/>
      <c r="F12" s="12" t="s">
        <v>19</v>
      </c>
      <c r="H12" s="61">
        <v>7</v>
      </c>
      <c r="I12" s="53" t="s">
        <v>10</v>
      </c>
      <c r="J12" s="30"/>
      <c r="K12" s="56">
        <v>12</v>
      </c>
      <c r="L12" s="2"/>
    </row>
    <row r="13" spans="1:12" x14ac:dyDescent="0.55000000000000004">
      <c r="A13" s="25">
        <v>13</v>
      </c>
      <c r="B13" s="49" t="s">
        <v>0</v>
      </c>
      <c r="C13" s="40" t="str">
        <f>MID($C$9,4,1)</f>
        <v>4</v>
      </c>
      <c r="D13" s="47"/>
      <c r="F13" s="12" t="s">
        <v>20</v>
      </c>
      <c r="H13" s="40">
        <f>40+C13</f>
        <v>44</v>
      </c>
      <c r="I13" s="53" t="s">
        <v>11</v>
      </c>
      <c r="J13" s="30"/>
      <c r="K13" s="56">
        <v>13</v>
      </c>
      <c r="L13" s="2"/>
    </row>
    <row r="14" spans="1:12" x14ac:dyDescent="0.55000000000000004">
      <c r="A14" s="25">
        <v>14</v>
      </c>
      <c r="B14" s="49" t="s">
        <v>5</v>
      </c>
      <c r="C14" s="40" t="str">
        <f>MID($C$9,5,1)</f>
        <v>6</v>
      </c>
      <c r="D14" s="47"/>
      <c r="F14" s="14" t="s">
        <v>21</v>
      </c>
      <c r="G14" s="15"/>
      <c r="H14" s="40">
        <f>20+C16</f>
        <v>26</v>
      </c>
      <c r="I14" s="54" t="s">
        <v>12</v>
      </c>
      <c r="J14" s="30"/>
      <c r="K14" s="56">
        <v>14</v>
      </c>
    </row>
    <row r="15" spans="1:12" x14ac:dyDescent="0.55000000000000004">
      <c r="A15" s="25">
        <v>15</v>
      </c>
      <c r="B15" s="49" t="s">
        <v>55</v>
      </c>
      <c r="C15" s="40" t="str">
        <f>MID($C$9,6,1)</f>
        <v>9</v>
      </c>
      <c r="D15" s="47"/>
      <c r="G15" s="3"/>
      <c r="J15" s="30"/>
      <c r="K15" s="56">
        <v>15</v>
      </c>
    </row>
    <row r="16" spans="1:12" x14ac:dyDescent="0.55000000000000004">
      <c r="A16" s="25">
        <v>16</v>
      </c>
      <c r="B16" s="49" t="s">
        <v>56</v>
      </c>
      <c r="C16" s="40" t="str">
        <f>MID($C$9,7,1)</f>
        <v>6</v>
      </c>
      <c r="D16" s="47"/>
      <c r="G16" s="3"/>
      <c r="J16" s="30"/>
      <c r="K16" s="56">
        <v>16</v>
      </c>
    </row>
    <row r="17" spans="1:13" x14ac:dyDescent="0.55000000000000004">
      <c r="A17" s="25">
        <v>17</v>
      </c>
      <c r="B17" s="49" t="s">
        <v>57</v>
      </c>
      <c r="C17" s="40" t="str">
        <f>MID($C$9,8,1)</f>
        <v>5</v>
      </c>
      <c r="D17" s="47"/>
      <c r="G17" s="3"/>
      <c r="J17" s="30"/>
      <c r="K17" s="56">
        <v>17</v>
      </c>
    </row>
    <row r="18" spans="1:13" x14ac:dyDescent="0.55000000000000004">
      <c r="A18" s="25">
        <v>18</v>
      </c>
      <c r="B18" s="33" t="s">
        <v>13</v>
      </c>
      <c r="C18" s="2"/>
      <c r="E18" s="5" t="s">
        <v>14</v>
      </c>
      <c r="F18" s="40">
        <f>200+(10*C14)</f>
        <v>260</v>
      </c>
      <c r="G18" s="41"/>
      <c r="H18" s="10" t="s">
        <v>28</v>
      </c>
      <c r="I18" s="11"/>
      <c r="J18" s="30"/>
      <c r="K18" s="56">
        <v>18</v>
      </c>
    </row>
    <row r="19" spans="1:13" x14ac:dyDescent="0.55000000000000004">
      <c r="A19" s="25">
        <v>19</v>
      </c>
      <c r="B19" s="33" t="s">
        <v>22</v>
      </c>
      <c r="E19" s="6" t="s">
        <v>15</v>
      </c>
      <c r="F19" s="61">
        <v>500</v>
      </c>
      <c r="H19" t="s">
        <v>16</v>
      </c>
      <c r="I19" s="13"/>
      <c r="J19" s="30"/>
      <c r="K19" s="56">
        <v>19</v>
      </c>
    </row>
    <row r="20" spans="1:13" x14ac:dyDescent="0.55000000000000004">
      <c r="A20" s="25">
        <v>20</v>
      </c>
      <c r="B20" s="31"/>
      <c r="E20" s="7" t="s">
        <v>17</v>
      </c>
      <c r="F20" s="40">
        <f>500-F18</f>
        <v>240</v>
      </c>
      <c r="G20" s="42"/>
      <c r="H20" s="19" t="s">
        <v>18</v>
      </c>
      <c r="I20" s="17"/>
      <c r="J20" s="30"/>
      <c r="K20" s="56">
        <v>20</v>
      </c>
    </row>
    <row r="21" spans="1:13" x14ac:dyDescent="0.55000000000000004">
      <c r="A21" s="25">
        <v>21</v>
      </c>
      <c r="B21" s="31"/>
      <c r="J21" s="30"/>
      <c r="K21" s="56">
        <v>21</v>
      </c>
    </row>
    <row r="22" spans="1:13" x14ac:dyDescent="0.55000000000000004">
      <c r="A22" s="25">
        <v>22</v>
      </c>
      <c r="B22" s="31"/>
      <c r="J22" s="30"/>
      <c r="K22" s="56">
        <v>22</v>
      </c>
    </row>
    <row r="23" spans="1:13" x14ac:dyDescent="0.55000000000000004">
      <c r="A23" s="25">
        <v>23</v>
      </c>
      <c r="B23" s="31"/>
      <c r="J23" s="30"/>
      <c r="K23" s="56">
        <v>23</v>
      </c>
    </row>
    <row r="24" spans="1:13" ht="14.7" thickBot="1" x14ac:dyDescent="0.6">
      <c r="A24" s="25">
        <v>24</v>
      </c>
      <c r="B24" s="35"/>
      <c r="C24" s="36"/>
      <c r="D24" s="36"/>
      <c r="E24" s="36"/>
      <c r="F24" s="36"/>
      <c r="G24" s="36"/>
      <c r="H24" s="36"/>
      <c r="I24" s="36"/>
      <c r="J24" s="37"/>
      <c r="K24" s="56">
        <v>24</v>
      </c>
    </row>
    <row r="25" spans="1:13" ht="14.7" thickBot="1" x14ac:dyDescent="0.6">
      <c r="A25" s="25">
        <v>25</v>
      </c>
      <c r="B25" s="83" t="s">
        <v>73</v>
      </c>
      <c r="C25" s="84"/>
      <c r="D25" s="84"/>
      <c r="E25" s="84"/>
      <c r="F25" s="84"/>
      <c r="G25" s="84"/>
      <c r="H25" s="84"/>
      <c r="I25" s="84"/>
      <c r="J25" s="85"/>
      <c r="K25" s="56">
        <v>25</v>
      </c>
    </row>
    <row r="26" spans="1:13" x14ac:dyDescent="0.55000000000000004">
      <c r="A26" s="25">
        <v>26</v>
      </c>
      <c r="B26" s="31"/>
      <c r="J26" s="30"/>
      <c r="K26" s="56">
        <v>26</v>
      </c>
    </row>
    <row r="27" spans="1:13" x14ac:dyDescent="0.55000000000000004">
      <c r="A27" s="25">
        <v>27</v>
      </c>
      <c r="B27" s="31" t="s">
        <v>23</v>
      </c>
      <c r="D27" t="s">
        <v>24</v>
      </c>
      <c r="J27" s="30"/>
      <c r="K27" s="56">
        <v>27</v>
      </c>
    </row>
    <row r="28" spans="1:13" x14ac:dyDescent="0.55000000000000004">
      <c r="A28" s="25">
        <v>28</v>
      </c>
      <c r="B28" s="31"/>
      <c r="D28" t="s">
        <v>25</v>
      </c>
      <c r="J28" s="30"/>
      <c r="K28" s="56">
        <v>28</v>
      </c>
    </row>
    <row r="29" spans="1:13" ht="14.7" thickBot="1" x14ac:dyDescent="0.6">
      <c r="A29" s="25">
        <v>29</v>
      </c>
      <c r="B29" s="31"/>
      <c r="J29" s="30"/>
      <c r="K29" s="56">
        <v>29</v>
      </c>
    </row>
    <row r="30" spans="1:13" ht="14.7" thickBot="1" x14ac:dyDescent="0.6">
      <c r="A30" s="25">
        <v>30</v>
      </c>
      <c r="B30" s="38" t="s">
        <v>26</v>
      </c>
      <c r="C30" s="79">
        <v>12</v>
      </c>
      <c r="D30" s="21" t="s">
        <v>2</v>
      </c>
      <c r="E30" s="39" t="s">
        <v>32</v>
      </c>
      <c r="F30" s="79">
        <v>72</v>
      </c>
      <c r="G30" s="21" t="s">
        <v>2</v>
      </c>
      <c r="H30" s="39" t="s">
        <v>33</v>
      </c>
      <c r="I30" s="79">
        <v>1000</v>
      </c>
      <c r="J30" s="64" t="s">
        <v>34</v>
      </c>
      <c r="K30" s="56">
        <v>30</v>
      </c>
      <c r="L30" s="1"/>
      <c r="M30" s="3"/>
    </row>
    <row r="31" spans="1:13" x14ac:dyDescent="0.55000000000000004">
      <c r="A31" s="25">
        <v>31</v>
      </c>
      <c r="B31" s="31"/>
      <c r="J31" s="30"/>
      <c r="K31" s="56">
        <v>31</v>
      </c>
      <c r="L31" s="1"/>
      <c r="M31" s="3"/>
    </row>
    <row r="32" spans="1:13" x14ac:dyDescent="0.55000000000000004">
      <c r="A32" s="25">
        <v>32</v>
      </c>
      <c r="B32" s="31"/>
      <c r="F32" s="3" t="s">
        <v>35</v>
      </c>
      <c r="H32" s="3" t="s">
        <v>36</v>
      </c>
      <c r="J32" s="30"/>
      <c r="K32" s="56">
        <v>32</v>
      </c>
      <c r="M32" s="3"/>
    </row>
    <row r="33" spans="1:12" x14ac:dyDescent="0.55000000000000004">
      <c r="A33" s="25">
        <v>33</v>
      </c>
      <c r="B33" s="32" t="s">
        <v>27</v>
      </c>
      <c r="C33" s="18"/>
      <c r="D33" s="9"/>
      <c r="E33" s="10" t="s">
        <v>29</v>
      </c>
      <c r="F33" s="40">
        <f>200+(10*C14)</f>
        <v>260</v>
      </c>
      <c r="G33" s="41"/>
      <c r="H33" s="65">
        <f>20+C30</f>
        <v>32</v>
      </c>
      <c r="I33" s="11" t="s">
        <v>2</v>
      </c>
      <c r="J33" s="30"/>
      <c r="K33" s="56">
        <v>33</v>
      </c>
    </row>
    <row r="34" spans="1:12" x14ac:dyDescent="0.55000000000000004">
      <c r="A34" s="25">
        <v>34</v>
      </c>
      <c r="B34" s="33" t="s">
        <v>22</v>
      </c>
      <c r="E34" s="3" t="s">
        <v>30</v>
      </c>
      <c r="F34" s="61">
        <v>500</v>
      </c>
      <c r="H34" s="66">
        <f>40+C30</f>
        <v>52</v>
      </c>
      <c r="I34" s="13" t="s">
        <v>2</v>
      </c>
      <c r="J34" s="30"/>
      <c r="K34" s="56">
        <v>34</v>
      </c>
    </row>
    <row r="35" spans="1:12" x14ac:dyDescent="0.55000000000000004">
      <c r="A35" s="25">
        <v>35</v>
      </c>
      <c r="B35" s="34"/>
      <c r="C35" s="15"/>
      <c r="D35" s="15"/>
      <c r="E35" s="16" t="s">
        <v>31</v>
      </c>
      <c r="F35" s="40">
        <f>500-F33</f>
        <v>240</v>
      </c>
      <c r="G35" s="42"/>
      <c r="H35" s="67">
        <f>60+C30</f>
        <v>72</v>
      </c>
      <c r="I35" s="17" t="s">
        <v>2</v>
      </c>
      <c r="J35" s="30"/>
      <c r="K35" s="56">
        <v>35</v>
      </c>
    </row>
    <row r="36" spans="1:12" x14ac:dyDescent="0.55000000000000004">
      <c r="A36" s="25">
        <v>36</v>
      </c>
      <c r="B36" s="31"/>
      <c r="J36" s="30"/>
      <c r="K36" s="56">
        <v>36</v>
      </c>
    </row>
    <row r="37" spans="1:12" x14ac:dyDescent="0.55000000000000004">
      <c r="A37" s="25">
        <v>37</v>
      </c>
      <c r="B37" s="31"/>
      <c r="D37" s="3" t="s">
        <v>37</v>
      </c>
      <c r="E37" s="3" t="s">
        <v>38</v>
      </c>
      <c r="F37" s="1" t="s">
        <v>39</v>
      </c>
      <c r="J37" s="30"/>
      <c r="K37" s="56">
        <v>37</v>
      </c>
      <c r="L37" s="28"/>
    </row>
    <row r="38" spans="1:12" x14ac:dyDescent="0.55000000000000004">
      <c r="A38" s="25">
        <v>38</v>
      </c>
      <c r="B38" s="31"/>
      <c r="D38" s="68">
        <f>F33/I30</f>
        <v>0.26</v>
      </c>
      <c r="E38" s="69">
        <f>H33/F30</f>
        <v>0.44444444444444442</v>
      </c>
      <c r="F38" s="69">
        <f>D38*E38^3</f>
        <v>2.2825788751714676E-2</v>
      </c>
      <c r="G38" s="47"/>
      <c r="J38" s="30"/>
      <c r="K38" s="56">
        <v>38</v>
      </c>
      <c r="L38" s="28"/>
    </row>
    <row r="39" spans="1:12" x14ac:dyDescent="0.55000000000000004">
      <c r="A39" s="25">
        <v>39</v>
      </c>
      <c r="B39" s="31"/>
      <c r="D39" s="68">
        <f>F34/I30</f>
        <v>0.5</v>
      </c>
      <c r="E39" s="69">
        <f>H34/F30</f>
        <v>0.72222222222222221</v>
      </c>
      <c r="F39" s="69">
        <f>D39*E39^3</f>
        <v>0.18835733882030178</v>
      </c>
      <c r="G39" s="47"/>
      <c r="J39" s="30"/>
      <c r="K39" s="56">
        <v>39</v>
      </c>
      <c r="L39" s="28"/>
    </row>
    <row r="40" spans="1:12" x14ac:dyDescent="0.55000000000000004">
      <c r="A40" s="25">
        <v>40</v>
      </c>
      <c r="B40" s="31"/>
      <c r="D40" s="68">
        <f>F35/I30</f>
        <v>0.24</v>
      </c>
      <c r="E40" s="69">
        <f>H35/F30</f>
        <v>1</v>
      </c>
      <c r="F40" s="69">
        <f>D40*E40^3</f>
        <v>0.24</v>
      </c>
      <c r="G40" s="47"/>
      <c r="J40" s="30"/>
      <c r="K40" s="56">
        <v>40</v>
      </c>
      <c r="L40" s="28"/>
    </row>
    <row r="41" spans="1:12" ht="14.7" thickBot="1" x14ac:dyDescent="0.6">
      <c r="A41" s="25">
        <v>41</v>
      </c>
      <c r="B41" s="31"/>
      <c r="D41" s="3"/>
      <c r="E41" s="55" t="s">
        <v>40</v>
      </c>
      <c r="F41" s="69">
        <f>SUM(F38,F39,F40)</f>
        <v>0.45118312757201645</v>
      </c>
      <c r="G41" s="47"/>
      <c r="J41" s="30"/>
      <c r="K41" s="56">
        <v>41</v>
      </c>
      <c r="L41" s="28"/>
    </row>
    <row r="42" spans="1:12" ht="14.7" thickBot="1" x14ac:dyDescent="0.6">
      <c r="A42" s="25">
        <v>42</v>
      </c>
      <c r="B42" s="35"/>
      <c r="C42" s="36"/>
      <c r="D42" s="36"/>
      <c r="E42" s="36"/>
      <c r="F42" s="36"/>
      <c r="G42" s="36"/>
      <c r="H42" s="36"/>
      <c r="I42" s="36"/>
      <c r="J42" s="37"/>
      <c r="K42" s="56">
        <v>42</v>
      </c>
    </row>
    <row r="43" spans="1:12" ht="14.7" thickBot="1" x14ac:dyDescent="0.6">
      <c r="A43" s="25">
        <v>43</v>
      </c>
      <c r="B43" s="4" t="s">
        <v>41</v>
      </c>
      <c r="C43" s="20"/>
      <c r="D43" s="70" t="s">
        <v>42</v>
      </c>
      <c r="E43" s="20"/>
      <c r="F43" s="20"/>
      <c r="G43" s="75" t="s">
        <v>43</v>
      </c>
      <c r="H43" s="20"/>
      <c r="I43" s="20"/>
      <c r="J43" s="71" t="s">
        <v>44</v>
      </c>
      <c r="K43" s="56">
        <v>43</v>
      </c>
    </row>
    <row r="44" spans="1:12" x14ac:dyDescent="0.55000000000000004">
      <c r="A44" s="25">
        <v>44</v>
      </c>
      <c r="B44" s="31"/>
      <c r="J44" s="30"/>
      <c r="K44" s="56">
        <v>44</v>
      </c>
    </row>
    <row r="45" spans="1:12" ht="14.7" thickBot="1" x14ac:dyDescent="0.6">
      <c r="A45" s="25">
        <v>45</v>
      </c>
      <c r="B45" s="31" t="s">
        <v>45</v>
      </c>
      <c r="D45" t="s">
        <v>46</v>
      </c>
      <c r="G45" s="72">
        <f>PRODUCT(H10:H14)</f>
        <v>1977976</v>
      </c>
      <c r="H45" s="51" t="s">
        <v>47</v>
      </c>
      <c r="J45" s="30"/>
      <c r="K45" s="56">
        <v>45</v>
      </c>
    </row>
    <row r="46" spans="1:12" ht="14.7" thickBot="1" x14ac:dyDescent="0.6">
      <c r="A46" s="25">
        <v>46</v>
      </c>
      <c r="B46" s="4" t="s">
        <v>48</v>
      </c>
      <c r="C46" s="20"/>
      <c r="D46" s="70" t="s">
        <v>51</v>
      </c>
      <c r="E46" s="20"/>
      <c r="F46" s="73" t="s">
        <v>52</v>
      </c>
      <c r="G46" s="74" t="s">
        <v>53</v>
      </c>
      <c r="H46" s="20"/>
      <c r="I46" s="20"/>
      <c r="J46" s="21"/>
      <c r="K46" s="56">
        <v>46</v>
      </c>
    </row>
    <row r="47" spans="1:12" ht="14.7" thickBot="1" x14ac:dyDescent="0.6">
      <c r="A47" s="25">
        <v>47</v>
      </c>
      <c r="B47" s="31"/>
      <c r="J47" s="30"/>
      <c r="K47" s="56">
        <v>47</v>
      </c>
    </row>
    <row r="48" spans="1:12" ht="14.7" thickBot="1" x14ac:dyDescent="0.6">
      <c r="A48" s="25">
        <v>48</v>
      </c>
      <c r="B48" s="35"/>
      <c r="C48" s="4" t="s">
        <v>49</v>
      </c>
      <c r="D48" s="20"/>
      <c r="E48" s="78" t="str">
        <f>J43</f>
        <v>Q3</v>
      </c>
      <c r="F48" s="78" t="str">
        <f>F46</f>
        <v>U7</v>
      </c>
      <c r="G48" s="22" t="s">
        <v>50</v>
      </c>
      <c r="H48" s="77" t="s">
        <v>54</v>
      </c>
      <c r="I48" s="36"/>
      <c r="J48" s="37"/>
      <c r="K48" s="56">
        <v>48</v>
      </c>
    </row>
  </sheetData>
  <mergeCells count="2">
    <mergeCell ref="B6:J6"/>
    <mergeCell ref="B25:J25"/>
  </mergeCells>
  <pageMargins left="0.7" right="0.7" top="0.75" bottom="0.75" header="0.3" footer="0.3"/>
  <pageSetup paperSize="9" orientation="portrait" r:id="rId1"/>
  <headerFooter>
    <oddHeader>&amp;R&amp;"-,Negrita"&amp;K02-074PROBLEMAS DE GRÚAS PARA INGENIEROS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B4" sqref="B4"/>
    </sheetView>
  </sheetViews>
  <sheetFormatPr baseColWidth="10" defaultRowHeight="14.4" x14ac:dyDescent="0.55000000000000004"/>
  <cols>
    <col min="2" max="2" width="17.3125" style="59" customWidth="1"/>
    <col min="3" max="3" width="23.20703125" customWidth="1"/>
  </cols>
  <sheetData>
    <row r="1" spans="1:3" ht="28.8" x14ac:dyDescent="0.55000000000000004">
      <c r="A1" s="57" t="s">
        <v>101</v>
      </c>
      <c r="B1" s="58" t="s">
        <v>102</v>
      </c>
      <c r="C1" s="57" t="s">
        <v>103</v>
      </c>
    </row>
    <row r="3" spans="1:3" x14ac:dyDescent="0.55000000000000004">
      <c r="A3" s="3">
        <v>1</v>
      </c>
      <c r="B3" s="60" t="s">
        <v>104</v>
      </c>
      <c r="C3" s="23" t="s">
        <v>105</v>
      </c>
    </row>
    <row r="4" spans="1:3" x14ac:dyDescent="0.55000000000000004">
      <c r="A4" s="3">
        <v>2</v>
      </c>
      <c r="B4" s="60" t="s">
        <v>106</v>
      </c>
      <c r="C4" s="23" t="s">
        <v>107</v>
      </c>
    </row>
    <row r="5" spans="1:3" x14ac:dyDescent="0.55000000000000004">
      <c r="A5" s="3">
        <v>3</v>
      </c>
      <c r="B5" s="60" t="s">
        <v>108</v>
      </c>
      <c r="C5" s="23" t="s">
        <v>109</v>
      </c>
    </row>
    <row r="6" spans="1:3" x14ac:dyDescent="0.55000000000000004">
      <c r="A6" s="3">
        <v>4</v>
      </c>
      <c r="B6" s="60" t="s">
        <v>110</v>
      </c>
      <c r="C6" s="23" t="s">
        <v>111</v>
      </c>
    </row>
    <row r="7" spans="1:3" x14ac:dyDescent="0.55000000000000004">
      <c r="A7" s="3">
        <v>5</v>
      </c>
      <c r="B7" s="60" t="s">
        <v>112</v>
      </c>
      <c r="C7" s="23" t="s">
        <v>113</v>
      </c>
    </row>
    <row r="8" spans="1:3" x14ac:dyDescent="0.55000000000000004">
      <c r="A8" s="3">
        <v>6</v>
      </c>
      <c r="B8" s="60" t="s">
        <v>114</v>
      </c>
      <c r="C8" s="23" t="s">
        <v>115</v>
      </c>
    </row>
    <row r="9" spans="1:3" x14ac:dyDescent="0.55000000000000004">
      <c r="A9" s="3">
        <v>7</v>
      </c>
      <c r="B9" s="60" t="s">
        <v>116</v>
      </c>
      <c r="C9" s="23" t="s">
        <v>117</v>
      </c>
    </row>
    <row r="10" spans="1:3" x14ac:dyDescent="0.55000000000000004">
      <c r="A10" s="3">
        <v>8</v>
      </c>
      <c r="B10" s="60" t="s">
        <v>118</v>
      </c>
      <c r="C10" s="23" t="s">
        <v>119</v>
      </c>
    </row>
    <row r="11" spans="1:3" x14ac:dyDescent="0.55000000000000004">
      <c r="A11" s="3">
        <v>9</v>
      </c>
      <c r="B11" s="60" t="s">
        <v>120</v>
      </c>
      <c r="C11" s="23" t="s">
        <v>121</v>
      </c>
    </row>
    <row r="12" spans="1:3" x14ac:dyDescent="0.55000000000000004">
      <c r="A12" s="3">
        <v>10</v>
      </c>
      <c r="B12" s="60" t="s">
        <v>122</v>
      </c>
      <c r="C12" s="23" t="s">
        <v>123</v>
      </c>
    </row>
    <row r="13" spans="1:3" x14ac:dyDescent="0.55000000000000004">
      <c r="A13" s="3">
        <v>11</v>
      </c>
      <c r="B13" s="60" t="s">
        <v>124</v>
      </c>
      <c r="C13" s="23" t="s">
        <v>125</v>
      </c>
    </row>
    <row r="14" spans="1:3" x14ac:dyDescent="0.55000000000000004">
      <c r="A14" s="3">
        <v>12</v>
      </c>
      <c r="B14" s="60" t="s">
        <v>126</v>
      </c>
      <c r="C14" s="23" t="s">
        <v>127</v>
      </c>
    </row>
    <row r="15" spans="1:3" x14ac:dyDescent="0.55000000000000004">
      <c r="A15" s="3">
        <v>13</v>
      </c>
      <c r="B15" s="60" t="s">
        <v>128</v>
      </c>
      <c r="C15" s="23" t="s">
        <v>129</v>
      </c>
    </row>
    <row r="16" spans="1:3" x14ac:dyDescent="0.55000000000000004">
      <c r="A16" s="3">
        <v>14</v>
      </c>
      <c r="B16" s="60" t="s">
        <v>130</v>
      </c>
      <c r="C16" s="23" t="s">
        <v>131</v>
      </c>
    </row>
    <row r="17" spans="1:3" x14ac:dyDescent="0.55000000000000004">
      <c r="A17" s="3">
        <v>15</v>
      </c>
      <c r="B17" s="60" t="s">
        <v>132</v>
      </c>
      <c r="C17" s="23" t="s">
        <v>133</v>
      </c>
    </row>
    <row r="18" spans="1:3" x14ac:dyDescent="0.55000000000000004">
      <c r="A18" s="3">
        <v>16</v>
      </c>
      <c r="B18" s="60" t="s">
        <v>134</v>
      </c>
      <c r="C18" s="23" t="s">
        <v>135</v>
      </c>
    </row>
    <row r="19" spans="1:3" x14ac:dyDescent="0.55000000000000004">
      <c r="A19" s="3">
        <v>17</v>
      </c>
      <c r="B19" s="60" t="s">
        <v>136</v>
      </c>
      <c r="C19" s="23" t="s">
        <v>137</v>
      </c>
    </row>
    <row r="20" spans="1:3" x14ac:dyDescent="0.55000000000000004">
      <c r="A20" s="3">
        <v>18</v>
      </c>
      <c r="B20" s="60" t="s">
        <v>138</v>
      </c>
      <c r="C20" s="23" t="s">
        <v>139</v>
      </c>
    </row>
    <row r="21" spans="1:3" x14ac:dyDescent="0.55000000000000004">
      <c r="A21" s="3">
        <v>19</v>
      </c>
      <c r="B21" s="60" t="s">
        <v>140</v>
      </c>
      <c r="C21" s="23" t="s">
        <v>141</v>
      </c>
    </row>
    <row r="22" spans="1:3" x14ac:dyDescent="0.55000000000000004">
      <c r="A22" s="3">
        <v>20</v>
      </c>
      <c r="B22" s="60" t="s">
        <v>142</v>
      </c>
      <c r="C22" s="23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Formulas</vt:lpstr>
      <vt:lpstr>Ejemplo</vt:lpstr>
      <vt:lpstr>Listado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2023-08-20T09:20:59Z</dcterms:modified>
</cp:coreProperties>
</file>