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8" yWindow="-108" windowWidth="23256" windowHeight="12576"/>
  </bookViews>
  <sheets>
    <sheet name="Formulas" sheetId="24" r:id="rId1"/>
    <sheet name="Ejemplo" sheetId="26" r:id="rId2"/>
    <sheet name="Listado" sheetId="20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26" l="1"/>
  <c r="C4" i="26" l="1"/>
  <c r="D13" i="26"/>
  <c r="F19" i="26" s="1"/>
  <c r="D12" i="26"/>
  <c r="F18" i="26" s="1"/>
  <c r="D11" i="26"/>
  <c r="F17" i="26" s="1"/>
  <c r="F36" i="26" s="1"/>
  <c r="F41" i="26" s="1"/>
  <c r="H43" i="26" s="1"/>
  <c r="D10" i="26"/>
  <c r="F16" i="26" s="1"/>
  <c r="I16" i="26" s="1"/>
  <c r="H50" i="26"/>
  <c r="H44" i="26" l="1"/>
  <c r="G48" i="26"/>
  <c r="I48" i="26" s="1"/>
  <c r="F15" i="26"/>
  <c r="I15" i="26" s="1"/>
  <c r="H50" i="24"/>
  <c r="H51" i="26" l="1"/>
  <c r="H52" i="26" s="1"/>
  <c r="G57" i="26"/>
  <c r="H55" i="26" l="1"/>
  <c r="H54" i="26"/>
</calcChain>
</file>

<file path=xl/sharedStrings.xml><?xml version="1.0" encoding="utf-8"?>
<sst xmlns="http://schemas.openxmlformats.org/spreadsheetml/2006/main" count="266" uniqueCount="156">
  <si>
    <t>mm</t>
  </si>
  <si>
    <t>D =</t>
  </si>
  <si>
    <t>K =</t>
  </si>
  <si>
    <t>F =</t>
  </si>
  <si>
    <t>t</t>
  </si>
  <si>
    <t>rpm</t>
  </si>
  <si>
    <t>m/s</t>
  </si>
  <si>
    <t>Rendimiento reductor:</t>
  </si>
  <si>
    <t>ror =</t>
  </si>
  <si>
    <t>Nº puntas a tambores</t>
  </si>
  <si>
    <t>puntas</t>
  </si>
  <si>
    <t>Nram =</t>
  </si>
  <si>
    <t>ramales</t>
  </si>
  <si>
    <t>Nº ramales a carga</t>
  </si>
  <si>
    <t>Npunt =</t>
  </si>
  <si>
    <t>Vcab =</t>
  </si>
  <si>
    <t>Velocidad angular de tambor correspondiente a Vcab</t>
  </si>
  <si>
    <t>rad/s</t>
  </si>
  <si>
    <t>Wtb =</t>
  </si>
  <si>
    <t>ntb =</t>
  </si>
  <si>
    <t>Relación de transmisión del reductor</t>
  </si>
  <si>
    <t>i_red =</t>
  </si>
  <si>
    <t>Wtb/Wmot =</t>
  </si>
  <si>
    <t>= 1/</t>
  </si>
  <si>
    <t>=</t>
  </si>
  <si>
    <t>kN</t>
  </si>
  <si>
    <t>kW</t>
  </si>
  <si>
    <t>Hm =</t>
  </si>
  <si>
    <t>CÁLCULO DE POTENCIA DE TRASLACIÓN DE CARRO</t>
  </si>
  <si>
    <t>E =</t>
  </si>
  <si>
    <t>G =</t>
  </si>
  <si>
    <t>H =</t>
  </si>
  <si>
    <t>Carga útil</t>
  </si>
  <si>
    <t>Qu =</t>
  </si>
  <si>
    <t>Peso carro + sp</t>
  </si>
  <si>
    <t>Q2 =</t>
  </si>
  <si>
    <t>Longitud recorr.</t>
  </si>
  <si>
    <t>L =</t>
  </si>
  <si>
    <t>tiempo</t>
  </si>
  <si>
    <t>t =</t>
  </si>
  <si>
    <t>s</t>
  </si>
  <si>
    <t>Diámetro tambor</t>
  </si>
  <si>
    <t>Velocidad motor:</t>
  </si>
  <si>
    <t>nm =</t>
  </si>
  <si>
    <t>El cable que se traslada es el cable que se enrolla</t>
  </si>
  <si>
    <t>Npunt x Vc = Nram x Vcab</t>
  </si>
  <si>
    <t>Velocidad carro</t>
  </si>
  <si>
    <t>Vc =</t>
  </si>
  <si>
    <t>L/t =</t>
  </si>
  <si>
    <t>Wmot</t>
  </si>
  <si>
    <t>Potencia útil traslación</t>
  </si>
  <si>
    <t>Hu =</t>
  </si>
  <si>
    <t>Coeficiente de resistencia a la rodadura</t>
  </si>
  <si>
    <t>Cr =</t>
  </si>
  <si>
    <t>Cr x (Qu + Q2) x Vc =</t>
  </si>
  <si>
    <t>Hu/(K x ror) =</t>
  </si>
  <si>
    <t>Potencia motor</t>
  </si>
  <si>
    <t>Par motor</t>
  </si>
  <si>
    <t>Mm =</t>
  </si>
  <si>
    <t>Hm/Wmot =</t>
  </si>
  <si>
    <t>N·m</t>
  </si>
  <si>
    <t>Mtb =</t>
  </si>
  <si>
    <t>(Hm x ror)/Wtb =</t>
  </si>
  <si>
    <t>Par tambor</t>
  </si>
  <si>
    <t>m</t>
  </si>
  <si>
    <t>Alumno:</t>
  </si>
  <si>
    <t>Fecha:</t>
  </si>
  <si>
    <t>Nota:</t>
  </si>
  <si>
    <t>Rendimiento aparejo (incl. tambor):</t>
  </si>
  <si>
    <t>Datos para la resolución del problema obtenidos del enunciado</t>
  </si>
  <si>
    <t>DATOS PARA LA RESOLUCION DEL PROBLEMA</t>
  </si>
  <si>
    <t>RESOLUCIÓN</t>
  </si>
  <si>
    <t>=9,81*$F$15</t>
  </si>
  <si>
    <t>=9,81*$F$16</t>
  </si>
  <si>
    <t>=EXTRAE($D$9;5;1)</t>
  </si>
  <si>
    <t>=EXTRAE($D$9;6;1)</t>
  </si>
  <si>
    <t>=EXTRAE($D$9;7;1)</t>
  </si>
  <si>
    <t>=EXTRAE($D$9;8;1)</t>
  </si>
  <si>
    <t>= 32+(6*$D$10)</t>
  </si>
  <si>
    <t>=10+(1,8*$D$10)</t>
  </si>
  <si>
    <t>= 40+(5*$D$11)</t>
  </si>
  <si>
    <t>=9+(3*$D$12)</t>
  </si>
  <si>
    <t>=400+(100*ENTERO($D$13/4))</t>
  </si>
  <si>
    <t>= 2*PI()*$H$25/60</t>
  </si>
  <si>
    <t>=$F$17/$F$18</t>
  </si>
  <si>
    <t>=$J$43/($H$24*$H$23)</t>
  </si>
  <si>
    <t>TAREA 1</t>
  </si>
  <si>
    <t>(ruedas con rodam)</t>
  </si>
  <si>
    <t>S = Cr x (Qu + Q2) / (2 x K) =</t>
  </si>
  <si>
    <t>Solicitación sobre cables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</si>
  <si>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</si>
  <si>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</si>
  <si>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</si>
  <si>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</si>
  <si>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</si>
  <si>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</si>
  <si>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</si>
  <si>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</si>
  <si>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</si>
  <si>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</si>
  <si>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Datos de partida resolución del problema (obtenidos con el número de identificación NI)</t>
  </si>
  <si>
    <t>NI =</t>
  </si>
  <si>
    <t>A</t>
  </si>
  <si>
    <t>Amando Sánchez, Rodrigo</t>
  </si>
  <si>
    <t>76588960l</t>
  </si>
  <si>
    <t>Aguilar Campo, Jaime</t>
  </si>
  <si>
    <t>46346965q</t>
  </si>
  <si>
    <t>76688699x</t>
  </si>
  <si>
    <t>Bardo Jiménez, Noelia</t>
  </si>
  <si>
    <t>75912600r</t>
  </si>
  <si>
    <t>Bringas Temido, Ramón</t>
  </si>
  <si>
    <t>67834322a</t>
  </si>
  <si>
    <t>Cáceres Martos, Adrián</t>
  </si>
  <si>
    <t>25432001b</t>
  </si>
  <si>
    <t>Charco Profundo, Ana</t>
  </si>
  <si>
    <t>50297996h</t>
  </si>
  <si>
    <t>Fuertes Cabeza, Dolores</t>
  </si>
  <si>
    <t>71433902u</t>
  </si>
  <si>
    <t>Delgado Santos, Manuel</t>
  </si>
  <si>
    <t>Estébanez Sencillo, Ricardo</t>
  </si>
  <si>
    <t>15954881f</t>
  </si>
  <si>
    <t>77244904k</t>
  </si>
  <si>
    <t>González Villa, Luis</t>
  </si>
  <si>
    <t>64219067m</t>
  </si>
  <si>
    <t>García Ramírez, Fernando</t>
  </si>
  <si>
    <t>74998930p</t>
  </si>
  <si>
    <t>Gutiérrez Alba, Manuela</t>
  </si>
  <si>
    <t>51000222n</t>
  </si>
  <si>
    <t>Hernán Porres, Francisco</t>
  </si>
  <si>
    <t>56348976v</t>
  </si>
  <si>
    <t>Huertas Luna, Antonio</t>
  </si>
  <si>
    <t>32909877f</t>
  </si>
  <si>
    <t>Indiano Blanco, Jesús</t>
  </si>
  <si>
    <t>32912007r</t>
  </si>
  <si>
    <t>Jaén Romero, Carlos</t>
  </si>
  <si>
    <t>77668012s</t>
  </si>
  <si>
    <t>López Algeciras, Sandra</t>
  </si>
  <si>
    <t>76689200j</t>
  </si>
  <si>
    <t>Muñoz García, Santiago</t>
  </si>
  <si>
    <t>74559860e</t>
  </si>
  <si>
    <t>Navarro Limón, María</t>
  </si>
  <si>
    <t>44555000w</t>
  </si>
  <si>
    <t>Perea Rosales, Carmen</t>
  </si>
  <si>
    <t>Nº orden</t>
  </si>
  <si>
    <t>Nombre</t>
  </si>
  <si>
    <t>NI
Núm. Identificación</t>
  </si>
  <si>
    <t>=BUSCARV(D9;Listado!B3:C22;2;FALSO)</t>
  </si>
  <si>
    <t>=($G$38/$G$39)*$F$36</t>
  </si>
  <si>
    <t>= $F$41/(($F$19/1000)/2)</t>
  </si>
  <si>
    <t>=$H$43*60/(2*PI())</t>
  </si>
  <si>
    <t>= $H$43/$G$26</t>
  </si>
  <si>
    <t>=1/$G$48</t>
  </si>
  <si>
    <t>$H$50*($I$15+$I$16) * $F$36</t>
  </si>
  <si>
    <t>=$H$52*1000/$G$26</t>
  </si>
  <si>
    <t>= ($H$52*$H$23)*1000/$H$43</t>
  </si>
  <si>
    <t>= $H$50*($I$15+$I$16)/(2*$H$24)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</si>
</sst>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2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quotePrefix="1" applyAlignment="1">
      <alignment horizontal="center"/>
    </xf>
    <xf numFmtId="0" fontId="1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1" fillId="0" borderId="0" xfId="0" quotePrefix="1" applyFont="1" applyAlignment="1">
      <alignment horizontal="right"/>
    </xf>
    <xf numFmtId="2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center"/>
    </xf>
    <xf numFmtId="0" fontId="2" fillId="0" borderId="0" xfId="0" applyFont="1"/>
    <xf numFmtId="0" fontId="0" fillId="2" borderId="0" xfId="0" applyFill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2" xfId="0" applyFont="1" applyBorder="1"/>
    <xf numFmtId="0" fontId="1" fillId="0" borderId="3" xfId="0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right"/>
    </xf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3" borderId="10" xfId="0" quotePrefix="1" applyFont="1" applyFill="1" applyBorder="1" applyAlignment="1">
      <alignment horizontal="center"/>
    </xf>
    <xf numFmtId="0" fontId="4" fillId="3" borderId="10" xfId="0" quotePrefix="1" applyFont="1" applyFill="1" applyBorder="1"/>
    <xf numFmtId="165" fontId="4" fillId="3" borderId="10" xfId="0" quotePrefix="1" applyNumberFormat="1" applyFont="1" applyFill="1" applyBorder="1" applyAlignment="1">
      <alignment horizontal="center"/>
    </xf>
    <xf numFmtId="164" fontId="4" fillId="3" borderId="10" xfId="0" quotePrefix="1" applyNumberFormat="1" applyFont="1" applyFill="1" applyBorder="1" applyAlignment="1">
      <alignment horizontal="center"/>
    </xf>
    <xf numFmtId="164" fontId="4" fillId="3" borderId="10" xfId="0" quotePrefix="1" applyNumberFormat="1" applyFont="1" applyFill="1" applyBorder="1" applyAlignment="1">
      <alignment horizontal="left"/>
    </xf>
    <xf numFmtId="165" fontId="4" fillId="3" borderId="10" xfId="0" quotePrefix="1" applyNumberFormat="1" applyFont="1" applyFill="1" applyBorder="1"/>
    <xf numFmtId="2" fontId="4" fillId="3" borderId="10" xfId="0" quotePrefix="1" applyNumberFormat="1" applyFont="1" applyFill="1" applyBorder="1" applyAlignment="1">
      <alignment horizontal="left"/>
    </xf>
    <xf numFmtId="2" fontId="4" fillId="3" borderId="10" xfId="0" quotePrefix="1" applyNumberFormat="1" applyFont="1" applyFill="1" applyBorder="1" applyAlignment="1">
      <alignment horizontal="right"/>
    </xf>
    <xf numFmtId="165" fontId="4" fillId="3" borderId="10" xfId="0" quotePrefix="1" applyNumberFormat="1" applyFont="1" applyFill="1" applyBorder="1" applyAlignment="1">
      <alignment horizontal="right"/>
    </xf>
    <xf numFmtId="0" fontId="0" fillId="0" borderId="6" xfId="0" applyBorder="1"/>
    <xf numFmtId="0" fontId="4" fillId="3" borderId="0" xfId="0" quotePrefix="1" applyFont="1" applyFill="1"/>
    <xf numFmtId="3" fontId="0" fillId="2" borderId="0" xfId="0" quotePrefix="1" applyNumberFormat="1" applyFill="1"/>
    <xf numFmtId="0" fontId="4" fillId="0" borderId="0" xfId="0" quotePrefix="1" applyFont="1"/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center"/>
    </xf>
    <xf numFmtId="11" fontId="0" fillId="0" borderId="3" xfId="0" applyNumberForma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2" fontId="4" fillId="0" borderId="5" xfId="0" quotePrefix="1" applyNumberFormat="1" applyFont="1" applyBorder="1"/>
    <xf numFmtId="0" fontId="1" fillId="0" borderId="6" xfId="0" applyFont="1" applyBorder="1"/>
    <xf numFmtId="2" fontId="4" fillId="3" borderId="10" xfId="0" quotePrefix="1" applyNumberFormat="1" applyFont="1" applyFill="1" applyBorder="1"/>
    <xf numFmtId="0" fontId="1" fillId="0" borderId="0" xfId="0" applyFont="1" applyAlignment="1">
      <alignment horizontal="right"/>
    </xf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/>
    <xf numFmtId="0" fontId="0" fillId="0" borderId="10" xfId="0" applyBorder="1" applyAlignment="1">
      <alignment horizontal="center"/>
    </xf>
    <xf numFmtId="0" fontId="0" fillId="0" borderId="10" xfId="0" applyFont="1" applyBorder="1" applyAlignment="1">
      <alignment horizontal="center" wrapText="1"/>
    </xf>
    <xf numFmtId="166" fontId="4" fillId="3" borderId="10" xfId="0" quotePrefix="1" applyNumberFormat="1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2" fontId="4" fillId="3" borderId="10" xfId="0" quotePrefix="1" applyNumberFormat="1" applyFont="1" applyFill="1" applyBorder="1" applyAlignment="1">
      <alignment horizontal="center"/>
    </xf>
    <xf numFmtId="3" fontId="0" fillId="2" borderId="0" xfId="0" quotePrefix="1" applyNumberFormat="1" applyFill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603997</xdr:colOff>
      <xdr:row>35</xdr:row>
      <xdr:rowOff>112757</xdr:rowOff>
    </xdr:from>
    <xdr:to>
      <xdr:col>24</xdr:col>
      <xdr:colOff>603996</xdr:colOff>
      <xdr:row>55</xdr:row>
      <xdr:rowOff>136568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3C18C5-A346-44C1-8067-CEA8E17A57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4556" y="6466492"/>
          <a:ext cx="7149352" cy="3609694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24</xdr:col>
      <xdr:colOff>334545</xdr:colOff>
      <xdr:row>31</xdr:row>
      <xdr:rowOff>92661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3043" y="190500"/>
          <a:ext cx="7532132" cy="55840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653257</xdr:colOff>
      <xdr:row>36</xdr:row>
      <xdr:rowOff>142874</xdr:rowOff>
    </xdr:from>
    <xdr:to>
      <xdr:col>23</xdr:col>
      <xdr:colOff>581818</xdr:colOff>
      <xdr:row>56</xdr:row>
      <xdr:rowOff>170654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3C18C5-A346-44C1-8067-CEA8E17A57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0726" y="6655593"/>
          <a:ext cx="7203280" cy="3599655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  <xdr:twoCellAnchor editAs="oneCell">
    <xdr:from>
      <xdr:col>13</xdr:col>
      <xdr:colOff>1</xdr:colOff>
      <xdr:row>1</xdr:row>
      <xdr:rowOff>0</xdr:rowOff>
    </xdr:from>
    <xdr:to>
      <xdr:col>24</xdr:col>
      <xdr:colOff>328852</xdr:colOff>
      <xdr:row>32</xdr:row>
      <xdr:rowOff>11906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53751" y="190500"/>
          <a:ext cx="7532132" cy="5584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abSelected="1" view="pageLayout" topLeftCell="A7" zoomScale="34" zoomScaleNormal="80" zoomScalePageLayoutView="34" workbookViewId="0">
      <selection activeCell="I38" sqref="I38"/>
    </sheetView>
  </sheetViews>
  <sheetFormatPr baseColWidth="10" defaultColWidth="9.1015625" defaultRowHeight="14.4" x14ac:dyDescent="0.55000000000000004"/>
  <cols>
    <col min="1" max="1" width="4.68359375" style="31" customWidth="1"/>
    <col min="2" max="2" width="8.7890625" customWidth="1"/>
    <col min="3" max="3" width="9.41796875" customWidth="1"/>
    <col min="4" max="4" width="15.3125" customWidth="1"/>
    <col min="5" max="5" width="7.68359375" customWidth="1"/>
    <col min="6" max="6" width="23.7890625" customWidth="1"/>
    <col min="7" max="7" width="24.3125" customWidth="1"/>
    <col min="8" max="8" width="20.7890625" customWidth="1"/>
    <col min="9" max="9" width="12.7890625" customWidth="1"/>
    <col min="10" max="10" width="4.3125" customWidth="1"/>
    <col min="11" max="11" width="6.7890625" customWidth="1"/>
    <col min="12" max="12" width="4.20703125" customWidth="1"/>
    <col min="13" max="13" width="10.1015625" bestFit="1" customWidth="1"/>
  </cols>
  <sheetData>
    <row r="1" spans="1:16" s="5" customFormat="1" ht="14.7" thickBot="1" x14ac:dyDescent="0.6">
      <c r="A1" s="30" t="s">
        <v>102</v>
      </c>
      <c r="B1" s="30" t="s">
        <v>90</v>
      </c>
      <c r="C1" s="30" t="s">
        <v>91</v>
      </c>
      <c r="D1" s="30" t="s">
        <v>92</v>
      </c>
      <c r="E1" s="30" t="s">
        <v>93</v>
      </c>
      <c r="F1" s="30" t="s">
        <v>94</v>
      </c>
      <c r="G1" s="30" t="s">
        <v>95</v>
      </c>
      <c r="H1" s="30" t="s">
        <v>96</v>
      </c>
      <c r="I1" s="30" t="s">
        <v>97</v>
      </c>
      <c r="J1" s="30" t="s">
        <v>98</v>
      </c>
      <c r="K1" s="30" t="s">
        <v>99</v>
      </c>
      <c r="L1" s="30"/>
      <c r="M1" s="30"/>
    </row>
    <row r="2" spans="1:16" ht="14.7" thickBot="1" x14ac:dyDescent="0.6">
      <c r="A2" s="30">
        <v>2</v>
      </c>
      <c r="B2" s="27" t="s">
        <v>86</v>
      </c>
      <c r="C2" s="28" t="s">
        <v>28</v>
      </c>
      <c r="D2" s="28"/>
      <c r="E2" s="28"/>
      <c r="F2" s="29"/>
      <c r="K2" s="30">
        <v>2</v>
      </c>
    </row>
    <row r="3" spans="1:16" x14ac:dyDescent="0.55000000000000004">
      <c r="A3" s="30">
        <v>3</v>
      </c>
      <c r="K3" s="30">
        <v>3</v>
      </c>
    </row>
    <row r="4" spans="1:16" x14ac:dyDescent="0.55000000000000004">
      <c r="A4" s="30">
        <v>4</v>
      </c>
      <c r="B4" t="s">
        <v>65</v>
      </c>
      <c r="C4" s="42" t="s">
        <v>146</v>
      </c>
      <c r="G4" t="s">
        <v>66</v>
      </c>
      <c r="H4" s="58"/>
      <c r="I4" t="s">
        <v>67</v>
      </c>
      <c r="J4" s="16"/>
      <c r="K4" s="30">
        <v>4</v>
      </c>
    </row>
    <row r="5" spans="1:16" ht="14.7" thickBot="1" x14ac:dyDescent="0.6">
      <c r="A5" s="30">
        <v>5</v>
      </c>
      <c r="H5" s="5"/>
      <c r="K5" s="30">
        <v>5</v>
      </c>
    </row>
    <row r="6" spans="1:16" ht="14.7" thickBot="1" x14ac:dyDescent="0.6">
      <c r="A6" s="30">
        <v>6</v>
      </c>
      <c r="B6" s="67" t="s">
        <v>70</v>
      </c>
      <c r="C6" s="68"/>
      <c r="D6" s="68"/>
      <c r="E6" s="68"/>
      <c r="F6" s="68"/>
      <c r="G6" s="68"/>
      <c r="H6" s="68"/>
      <c r="I6" s="68"/>
      <c r="J6" s="69"/>
      <c r="K6" s="30">
        <v>6</v>
      </c>
      <c r="O6" s="71"/>
      <c r="P6" s="71"/>
    </row>
    <row r="7" spans="1:16" x14ac:dyDescent="0.55000000000000004">
      <c r="A7" s="30">
        <v>7</v>
      </c>
      <c r="B7" s="23" t="s">
        <v>100</v>
      </c>
      <c r="H7" s="5"/>
      <c r="J7" s="22"/>
      <c r="K7" s="30">
        <v>7</v>
      </c>
      <c r="O7" s="71"/>
      <c r="P7" s="71"/>
    </row>
    <row r="8" spans="1:16" x14ac:dyDescent="0.55000000000000004">
      <c r="A8" s="30">
        <v>8</v>
      </c>
      <c r="B8" s="17"/>
      <c r="H8" s="5"/>
      <c r="J8" s="22"/>
      <c r="K8" s="30">
        <v>8</v>
      </c>
      <c r="O8" s="71"/>
      <c r="P8" s="71"/>
    </row>
    <row r="9" spans="1:16" x14ac:dyDescent="0.55000000000000004">
      <c r="A9" s="30">
        <v>9</v>
      </c>
      <c r="B9" s="17"/>
      <c r="C9" t="s">
        <v>101</v>
      </c>
      <c r="D9" s="43"/>
      <c r="H9" s="5"/>
      <c r="J9" s="22"/>
      <c r="K9" s="30">
        <v>9</v>
      </c>
    </row>
    <row r="10" spans="1:16" x14ac:dyDescent="0.55000000000000004">
      <c r="A10" s="30">
        <v>10</v>
      </c>
      <c r="B10" s="17"/>
      <c r="C10" s="5" t="s">
        <v>29</v>
      </c>
      <c r="D10" s="33" t="s">
        <v>74</v>
      </c>
      <c r="E10" s="44"/>
      <c r="H10" s="5"/>
      <c r="J10" s="22"/>
      <c r="K10" s="30">
        <v>10</v>
      </c>
    </row>
    <row r="11" spans="1:16" x14ac:dyDescent="0.55000000000000004">
      <c r="A11" s="30">
        <v>11</v>
      </c>
      <c r="B11" s="17"/>
      <c r="C11" s="5" t="s">
        <v>3</v>
      </c>
      <c r="D11" s="33" t="s">
        <v>75</v>
      </c>
      <c r="E11" s="44"/>
      <c r="H11" s="5"/>
      <c r="J11" s="22"/>
      <c r="K11" s="30">
        <v>11</v>
      </c>
    </row>
    <row r="12" spans="1:16" x14ac:dyDescent="0.55000000000000004">
      <c r="A12" s="30">
        <v>12</v>
      </c>
      <c r="B12" s="17"/>
      <c r="C12" s="5" t="s">
        <v>30</v>
      </c>
      <c r="D12" s="33" t="s">
        <v>76</v>
      </c>
      <c r="E12" s="44"/>
      <c r="H12" s="5"/>
      <c r="J12" s="22"/>
      <c r="K12" s="30">
        <v>12</v>
      </c>
    </row>
    <row r="13" spans="1:16" x14ac:dyDescent="0.55000000000000004">
      <c r="A13" s="30">
        <v>13</v>
      </c>
      <c r="B13" s="17"/>
      <c r="C13" s="5" t="s">
        <v>31</v>
      </c>
      <c r="D13" s="33" t="s">
        <v>77</v>
      </c>
      <c r="E13" s="44"/>
      <c r="H13" s="5"/>
      <c r="J13" s="22"/>
      <c r="K13" s="30">
        <v>13</v>
      </c>
    </row>
    <row r="14" spans="1:16" x14ac:dyDescent="0.55000000000000004">
      <c r="A14" s="30">
        <v>14</v>
      </c>
      <c r="B14" s="17"/>
      <c r="H14" s="5"/>
      <c r="J14" s="22"/>
      <c r="K14" s="30">
        <v>14</v>
      </c>
    </row>
    <row r="15" spans="1:16" x14ac:dyDescent="0.55000000000000004">
      <c r="A15" s="30">
        <v>15</v>
      </c>
      <c r="B15" s="17"/>
      <c r="C15" t="s">
        <v>32</v>
      </c>
      <c r="E15" s="1" t="s">
        <v>33</v>
      </c>
      <c r="F15" s="32" t="s">
        <v>78</v>
      </c>
      <c r="G15" t="s">
        <v>4</v>
      </c>
      <c r="H15" s="9" t="s">
        <v>24</v>
      </c>
      <c r="I15" s="32" t="s">
        <v>72</v>
      </c>
      <c r="J15" s="26" t="s">
        <v>25</v>
      </c>
      <c r="K15" s="30">
        <v>15</v>
      </c>
    </row>
    <row r="16" spans="1:16" x14ac:dyDescent="0.55000000000000004">
      <c r="A16" s="30">
        <v>16</v>
      </c>
      <c r="B16" s="17"/>
      <c r="C16" t="s">
        <v>34</v>
      </c>
      <c r="E16" s="1" t="s">
        <v>35</v>
      </c>
      <c r="F16" s="32" t="s">
        <v>79</v>
      </c>
      <c r="G16" t="s">
        <v>4</v>
      </c>
      <c r="H16" s="5" t="s">
        <v>24</v>
      </c>
      <c r="I16" s="32" t="s">
        <v>73</v>
      </c>
      <c r="J16" s="26" t="s">
        <v>25</v>
      </c>
      <c r="K16" s="30">
        <v>16</v>
      </c>
    </row>
    <row r="17" spans="1:11" x14ac:dyDescent="0.55000000000000004">
      <c r="A17" s="30">
        <v>17</v>
      </c>
      <c r="B17" s="17"/>
      <c r="C17" t="s">
        <v>36</v>
      </c>
      <c r="E17" s="1" t="s">
        <v>37</v>
      </c>
      <c r="F17" s="32" t="s">
        <v>80</v>
      </c>
      <c r="G17" t="s">
        <v>64</v>
      </c>
      <c r="H17" s="1"/>
      <c r="I17" s="4"/>
      <c r="J17" s="22"/>
      <c r="K17" s="30">
        <v>17</v>
      </c>
    </row>
    <row r="18" spans="1:11" x14ac:dyDescent="0.55000000000000004">
      <c r="A18" s="30">
        <v>18</v>
      </c>
      <c r="B18" s="17"/>
      <c r="C18" t="s">
        <v>38</v>
      </c>
      <c r="E18" s="1" t="s">
        <v>39</v>
      </c>
      <c r="F18" s="32" t="s">
        <v>81</v>
      </c>
      <c r="G18" t="s">
        <v>40</v>
      </c>
      <c r="J18" s="22"/>
      <c r="K18" s="30">
        <v>18</v>
      </c>
    </row>
    <row r="19" spans="1:11" x14ac:dyDescent="0.55000000000000004">
      <c r="A19" s="30">
        <v>19</v>
      </c>
      <c r="B19" s="17"/>
      <c r="C19" t="s">
        <v>41</v>
      </c>
      <c r="E19" s="1" t="s">
        <v>1</v>
      </c>
      <c r="F19" s="32" t="s">
        <v>82</v>
      </c>
      <c r="G19" t="s">
        <v>0</v>
      </c>
      <c r="J19" s="22"/>
      <c r="K19" s="30">
        <v>19</v>
      </c>
    </row>
    <row r="20" spans="1:11" x14ac:dyDescent="0.55000000000000004">
      <c r="A20" s="30">
        <v>20</v>
      </c>
      <c r="B20" s="17"/>
      <c r="H20" s="5"/>
      <c r="J20" s="22"/>
      <c r="K20" s="30">
        <v>20</v>
      </c>
    </row>
    <row r="21" spans="1:11" x14ac:dyDescent="0.55000000000000004">
      <c r="A21" s="30">
        <v>21</v>
      </c>
      <c r="B21" s="23" t="s">
        <v>69</v>
      </c>
      <c r="H21" s="5"/>
      <c r="J21" s="22"/>
      <c r="K21" s="30">
        <v>21</v>
      </c>
    </row>
    <row r="22" spans="1:11" x14ac:dyDescent="0.55000000000000004">
      <c r="A22" s="30">
        <v>22</v>
      </c>
      <c r="B22" s="17"/>
      <c r="H22" s="5"/>
      <c r="J22" s="22"/>
      <c r="K22" s="30">
        <v>22</v>
      </c>
    </row>
    <row r="23" spans="1:11" x14ac:dyDescent="0.55000000000000004">
      <c r="A23" s="30">
        <v>23</v>
      </c>
      <c r="B23" s="17"/>
      <c r="C23" t="s">
        <v>7</v>
      </c>
      <c r="E23" s="5"/>
      <c r="G23" s="5" t="s">
        <v>8</v>
      </c>
      <c r="H23" s="57">
        <v>0.98</v>
      </c>
      <c r="J23" s="22"/>
      <c r="K23" s="30">
        <v>23</v>
      </c>
    </row>
    <row r="24" spans="1:11" x14ac:dyDescent="0.55000000000000004">
      <c r="A24" s="30">
        <v>24</v>
      </c>
      <c r="B24" s="17"/>
      <c r="C24" t="s">
        <v>68</v>
      </c>
      <c r="G24" s="5" t="s">
        <v>2</v>
      </c>
      <c r="H24" s="58">
        <v>0.92</v>
      </c>
      <c r="J24" s="26"/>
      <c r="K24" s="30">
        <v>24</v>
      </c>
    </row>
    <row r="25" spans="1:11" x14ac:dyDescent="0.55000000000000004">
      <c r="A25" s="30">
        <v>25</v>
      </c>
      <c r="B25" s="17"/>
      <c r="C25" s="2" t="s">
        <v>42</v>
      </c>
      <c r="G25" s="5" t="s">
        <v>43</v>
      </c>
      <c r="H25" s="58">
        <v>1800</v>
      </c>
      <c r="I25" t="s">
        <v>5</v>
      </c>
      <c r="J25" s="22"/>
      <c r="K25" s="30">
        <v>25</v>
      </c>
    </row>
    <row r="26" spans="1:11" x14ac:dyDescent="0.55000000000000004">
      <c r="A26" s="30">
        <v>26</v>
      </c>
      <c r="B26" s="17"/>
      <c r="E26" s="1" t="s">
        <v>49</v>
      </c>
      <c r="F26" s="5" t="s">
        <v>24</v>
      </c>
      <c r="G26" s="34" t="s">
        <v>83</v>
      </c>
      <c r="H26" s="5" t="s">
        <v>17</v>
      </c>
      <c r="J26" s="22"/>
      <c r="K26" s="30">
        <v>26</v>
      </c>
    </row>
    <row r="27" spans="1:11" x14ac:dyDescent="0.55000000000000004">
      <c r="A27" s="30">
        <v>27</v>
      </c>
      <c r="B27" s="17"/>
      <c r="H27" s="5"/>
      <c r="J27" s="22"/>
      <c r="K27" s="30">
        <v>27</v>
      </c>
    </row>
    <row r="28" spans="1:11" x14ac:dyDescent="0.55000000000000004">
      <c r="A28" s="30">
        <v>28</v>
      </c>
      <c r="B28" s="17"/>
      <c r="H28" s="5"/>
      <c r="J28" s="22"/>
      <c r="K28" s="30">
        <v>28</v>
      </c>
    </row>
    <row r="29" spans="1:11" x14ac:dyDescent="0.55000000000000004">
      <c r="A29" s="30">
        <v>29</v>
      </c>
      <c r="B29" s="17"/>
      <c r="H29" s="5"/>
      <c r="J29" s="22"/>
      <c r="K29" s="30">
        <v>29</v>
      </c>
    </row>
    <row r="30" spans="1:11" x14ac:dyDescent="0.55000000000000004">
      <c r="A30" s="30">
        <v>30</v>
      </c>
      <c r="B30" s="17"/>
      <c r="H30" s="5"/>
      <c r="J30" s="22"/>
      <c r="K30" s="30">
        <v>30</v>
      </c>
    </row>
    <row r="31" spans="1:11" x14ac:dyDescent="0.55000000000000004">
      <c r="A31" s="30">
        <v>31</v>
      </c>
      <c r="B31" s="17"/>
      <c r="H31" s="5"/>
      <c r="J31" s="22"/>
      <c r="K31" s="30">
        <v>31</v>
      </c>
    </row>
    <row r="32" spans="1:11" x14ac:dyDescent="0.55000000000000004">
      <c r="A32" s="30">
        <v>32</v>
      </c>
      <c r="B32" s="17"/>
      <c r="H32" s="5"/>
      <c r="J32" s="22"/>
      <c r="K32" s="30">
        <v>32</v>
      </c>
    </row>
    <row r="33" spans="1:12" ht="14.7" thickBot="1" x14ac:dyDescent="0.6">
      <c r="A33" s="30">
        <v>33</v>
      </c>
      <c r="B33" s="18"/>
      <c r="C33" s="19"/>
      <c r="D33" s="19"/>
      <c r="E33" s="19"/>
      <c r="F33" s="19"/>
      <c r="G33" s="19"/>
      <c r="H33" s="20"/>
      <c r="I33" s="19"/>
      <c r="J33" s="41"/>
      <c r="K33" s="30">
        <v>33</v>
      </c>
    </row>
    <row r="34" spans="1:12" ht="14.7" thickBot="1" x14ac:dyDescent="0.6">
      <c r="A34" s="30">
        <v>34</v>
      </c>
      <c r="H34" s="5"/>
      <c r="K34" s="30">
        <v>34</v>
      </c>
    </row>
    <row r="35" spans="1:12" ht="14.7" thickBot="1" x14ac:dyDescent="0.6">
      <c r="A35" s="30">
        <v>35</v>
      </c>
      <c r="B35" s="67" t="s">
        <v>71</v>
      </c>
      <c r="C35" s="68"/>
      <c r="D35" s="68"/>
      <c r="E35" s="68"/>
      <c r="F35" s="70"/>
      <c r="G35" s="68"/>
      <c r="H35" s="68"/>
      <c r="I35" s="68"/>
      <c r="J35" s="69"/>
      <c r="K35" s="30">
        <v>35</v>
      </c>
    </row>
    <row r="36" spans="1:12" x14ac:dyDescent="0.55000000000000004">
      <c r="A36" s="30">
        <v>36</v>
      </c>
      <c r="B36" s="25" t="s">
        <v>46</v>
      </c>
      <c r="D36" s="1" t="s">
        <v>47</v>
      </c>
      <c r="E36" s="5" t="s">
        <v>48</v>
      </c>
      <c r="F36" s="35" t="s">
        <v>84</v>
      </c>
      <c r="G36" s="5" t="s">
        <v>6</v>
      </c>
      <c r="I36" s="1"/>
      <c r="J36" s="21"/>
      <c r="K36" s="30">
        <v>36</v>
      </c>
      <c r="L36" s="5"/>
    </row>
    <row r="37" spans="1:12" x14ac:dyDescent="0.55000000000000004">
      <c r="A37" s="30">
        <v>37</v>
      </c>
      <c r="B37" s="17"/>
      <c r="D37" s="6"/>
      <c r="E37" s="7"/>
      <c r="F37" s="8"/>
      <c r="G37" s="1"/>
      <c r="I37" s="1"/>
      <c r="J37" s="21"/>
      <c r="K37" s="30">
        <v>37</v>
      </c>
    </row>
    <row r="38" spans="1:12" x14ac:dyDescent="0.55000000000000004">
      <c r="A38" s="30">
        <v>38</v>
      </c>
      <c r="B38" s="17" t="s">
        <v>9</v>
      </c>
      <c r="F38" s="1" t="s">
        <v>14</v>
      </c>
      <c r="G38" s="58">
        <v>2</v>
      </c>
      <c r="H38" t="s">
        <v>10</v>
      </c>
      <c r="I38" s="1"/>
      <c r="J38" s="21"/>
      <c r="K38" s="30">
        <v>38</v>
      </c>
    </row>
    <row r="39" spans="1:12" x14ac:dyDescent="0.55000000000000004">
      <c r="A39" s="30">
        <v>39</v>
      </c>
      <c r="B39" s="17" t="s">
        <v>13</v>
      </c>
      <c r="F39" s="1" t="s">
        <v>11</v>
      </c>
      <c r="G39" s="58">
        <v>2</v>
      </c>
      <c r="H39" t="s">
        <v>12</v>
      </c>
      <c r="I39" s="1"/>
      <c r="J39" s="21"/>
      <c r="K39" s="30">
        <v>39</v>
      </c>
    </row>
    <row r="40" spans="1:12" x14ac:dyDescent="0.55000000000000004">
      <c r="A40" s="30">
        <v>40</v>
      </c>
      <c r="B40" s="17" t="s">
        <v>44</v>
      </c>
      <c r="F40" s="1"/>
      <c r="H40" s="2" t="s">
        <v>45</v>
      </c>
      <c r="J40" s="21"/>
      <c r="K40" s="30">
        <v>40</v>
      </c>
    </row>
    <row r="41" spans="1:12" x14ac:dyDescent="0.55000000000000004">
      <c r="A41" s="30">
        <v>41</v>
      </c>
      <c r="B41" s="17"/>
      <c r="D41" s="6"/>
      <c r="E41" s="1" t="s">
        <v>15</v>
      </c>
      <c r="F41" s="35" t="s">
        <v>147</v>
      </c>
      <c r="G41" t="s">
        <v>6</v>
      </c>
      <c r="I41" s="1"/>
      <c r="J41" s="21"/>
      <c r="K41" s="30">
        <v>41</v>
      </c>
    </row>
    <row r="42" spans="1:12" x14ac:dyDescent="0.55000000000000004">
      <c r="A42" s="30">
        <v>42</v>
      </c>
      <c r="B42" s="17"/>
      <c r="D42" s="6"/>
      <c r="E42" s="6"/>
      <c r="F42" s="7"/>
      <c r="G42" s="8"/>
      <c r="I42" s="1"/>
      <c r="J42" s="21"/>
      <c r="K42" s="30">
        <v>42</v>
      </c>
    </row>
    <row r="43" spans="1:12" x14ac:dyDescent="0.55000000000000004">
      <c r="A43" s="30">
        <v>43</v>
      </c>
      <c r="B43" s="17" t="s">
        <v>16</v>
      </c>
      <c r="D43" s="1"/>
      <c r="E43" s="1"/>
      <c r="F43" s="5"/>
      <c r="G43" s="1" t="s">
        <v>18</v>
      </c>
      <c r="H43" s="36" t="s">
        <v>148</v>
      </c>
      <c r="I43" s="2" t="s">
        <v>17</v>
      </c>
      <c r="J43" s="22"/>
      <c r="K43" s="30">
        <v>43</v>
      </c>
    </row>
    <row r="44" spans="1:12" x14ac:dyDescent="0.55000000000000004">
      <c r="A44" s="30">
        <v>44</v>
      </c>
      <c r="B44" s="17"/>
      <c r="D44" s="1"/>
      <c r="E44" s="1"/>
      <c r="G44" s="1" t="s">
        <v>19</v>
      </c>
      <c r="H44" s="37" t="s">
        <v>149</v>
      </c>
      <c r="I44" t="s">
        <v>5</v>
      </c>
      <c r="J44" s="47"/>
      <c r="K44" s="30">
        <v>44</v>
      </c>
      <c r="L44" s="4"/>
    </row>
    <row r="45" spans="1:12" x14ac:dyDescent="0.55000000000000004">
      <c r="A45" s="30">
        <v>45</v>
      </c>
      <c r="B45" s="17"/>
      <c r="D45" s="1"/>
      <c r="E45" s="1"/>
      <c r="F45" s="5"/>
      <c r="H45" s="1"/>
      <c r="I45" s="3"/>
      <c r="J45" s="47"/>
      <c r="K45" s="30">
        <v>45</v>
      </c>
      <c r="L45" s="4"/>
    </row>
    <row r="46" spans="1:12" x14ac:dyDescent="0.55000000000000004">
      <c r="A46" s="30">
        <v>46</v>
      </c>
      <c r="B46" s="23" t="s">
        <v>20</v>
      </c>
      <c r="D46" s="1"/>
      <c r="E46" s="1"/>
      <c r="J46" s="22"/>
      <c r="K46" s="30">
        <v>46</v>
      </c>
    </row>
    <row r="47" spans="1:12" x14ac:dyDescent="0.55000000000000004">
      <c r="A47" s="30">
        <v>47</v>
      </c>
      <c r="B47" s="23"/>
      <c r="D47" s="1"/>
      <c r="E47" s="1"/>
      <c r="G47" s="10"/>
      <c r="H47" s="2"/>
      <c r="I47" s="2"/>
      <c r="J47" s="48"/>
      <c r="K47" s="30">
        <v>47</v>
      </c>
      <c r="L47" s="13"/>
    </row>
    <row r="48" spans="1:12" x14ac:dyDescent="0.55000000000000004">
      <c r="A48" s="30">
        <v>48</v>
      </c>
      <c r="B48" s="23"/>
      <c r="D48" s="10" t="s">
        <v>21</v>
      </c>
      <c r="E48" s="2" t="s">
        <v>22</v>
      </c>
      <c r="F48" s="2"/>
      <c r="G48" s="32" t="s">
        <v>150</v>
      </c>
      <c r="H48" s="12" t="s">
        <v>23</v>
      </c>
      <c r="I48" s="38" t="s">
        <v>151</v>
      </c>
      <c r="J48" s="22"/>
      <c r="K48" s="30">
        <v>48</v>
      </c>
      <c r="L48" s="13"/>
    </row>
    <row r="49" spans="1:13" x14ac:dyDescent="0.55000000000000004">
      <c r="A49" s="30">
        <v>49</v>
      </c>
      <c r="B49" s="23"/>
      <c r="D49" s="1"/>
      <c r="E49" s="1"/>
      <c r="G49" s="10"/>
      <c r="H49" s="2"/>
      <c r="I49" s="2"/>
      <c r="J49" s="48"/>
      <c r="K49" s="30">
        <v>49</v>
      </c>
      <c r="L49" s="13"/>
    </row>
    <row r="50" spans="1:13" x14ac:dyDescent="0.55000000000000004">
      <c r="A50" s="30">
        <v>50</v>
      </c>
      <c r="B50" s="17"/>
      <c r="C50" t="s">
        <v>52</v>
      </c>
      <c r="D50" s="1"/>
      <c r="E50" s="1"/>
      <c r="F50" s="5"/>
      <c r="G50" s="1" t="s">
        <v>53</v>
      </c>
      <c r="H50" s="64">
        <f xml:space="preserve"> 7/1000</f>
        <v>7.0000000000000001E-3</v>
      </c>
      <c r="I50" s="2" t="s">
        <v>87</v>
      </c>
      <c r="J50" s="22"/>
      <c r="K50" s="30">
        <v>50</v>
      </c>
    </row>
    <row r="51" spans="1:13" x14ac:dyDescent="0.55000000000000004">
      <c r="A51" s="30">
        <v>51</v>
      </c>
      <c r="B51" s="17" t="s">
        <v>50</v>
      </c>
      <c r="E51" t="s">
        <v>51</v>
      </c>
      <c r="F51" t="s">
        <v>54</v>
      </c>
      <c r="G51" s="45"/>
      <c r="H51" s="39" t="s">
        <v>152</v>
      </c>
      <c r="I51" t="s">
        <v>26</v>
      </c>
      <c r="J51" s="22"/>
      <c r="K51" s="30">
        <v>51</v>
      </c>
      <c r="L51" s="11"/>
    </row>
    <row r="52" spans="1:13" x14ac:dyDescent="0.55000000000000004">
      <c r="A52" s="30">
        <v>52</v>
      </c>
      <c r="B52" s="23" t="s">
        <v>56</v>
      </c>
      <c r="E52" s="8" t="s">
        <v>27</v>
      </c>
      <c r="F52" t="s">
        <v>55</v>
      </c>
      <c r="G52" s="45"/>
      <c r="H52" s="39" t="s">
        <v>85</v>
      </c>
      <c r="I52" s="8" t="s">
        <v>26</v>
      </c>
      <c r="J52" s="24"/>
      <c r="K52" s="30">
        <v>52</v>
      </c>
      <c r="L52" s="14"/>
      <c r="M52" s="8"/>
    </row>
    <row r="53" spans="1:13" x14ac:dyDescent="0.55000000000000004">
      <c r="A53" s="30">
        <v>53</v>
      </c>
      <c r="B53" s="17"/>
      <c r="J53" s="22"/>
      <c r="K53" s="30">
        <v>53</v>
      </c>
    </row>
    <row r="54" spans="1:13" x14ac:dyDescent="0.55000000000000004">
      <c r="A54" s="30">
        <v>54</v>
      </c>
      <c r="B54" s="23" t="s">
        <v>57</v>
      </c>
      <c r="E54" s="8" t="s">
        <v>58</v>
      </c>
      <c r="F54" t="s">
        <v>59</v>
      </c>
      <c r="G54" s="46"/>
      <c r="H54" s="40" t="s">
        <v>153</v>
      </c>
      <c r="I54" s="8" t="s">
        <v>60</v>
      </c>
      <c r="J54" s="49"/>
      <c r="K54" s="30">
        <v>54</v>
      </c>
    </row>
    <row r="55" spans="1:13" x14ac:dyDescent="0.55000000000000004">
      <c r="A55" s="30">
        <v>55</v>
      </c>
      <c r="B55" s="23" t="s">
        <v>63</v>
      </c>
      <c r="E55" s="8" t="s">
        <v>61</v>
      </c>
      <c r="F55" s="2" t="s">
        <v>62</v>
      </c>
      <c r="G55" s="45"/>
      <c r="H55" s="39" t="s">
        <v>154</v>
      </c>
      <c r="I55" s="8" t="s">
        <v>60</v>
      </c>
      <c r="J55" s="22"/>
      <c r="K55" s="30">
        <v>55</v>
      </c>
    </row>
    <row r="56" spans="1:13" x14ac:dyDescent="0.55000000000000004">
      <c r="A56" s="30">
        <v>56</v>
      </c>
      <c r="B56" s="17"/>
      <c r="J56" s="22"/>
      <c r="K56" s="30">
        <v>56</v>
      </c>
    </row>
    <row r="57" spans="1:13" ht="14.7" thickBot="1" x14ac:dyDescent="0.6">
      <c r="A57" s="30">
        <v>57</v>
      </c>
      <c r="B57" s="50" t="s">
        <v>89</v>
      </c>
      <c r="C57" s="51"/>
      <c r="D57" s="51"/>
      <c r="E57" s="19"/>
      <c r="F57" s="52" t="s">
        <v>88</v>
      </c>
      <c r="G57" s="55" t="s">
        <v>155</v>
      </c>
      <c r="H57" s="53" t="s">
        <v>25</v>
      </c>
      <c r="I57" s="53"/>
      <c r="J57" s="54"/>
      <c r="K57" s="30">
        <v>57</v>
      </c>
    </row>
    <row r="58" spans="1:13" x14ac:dyDescent="0.55000000000000004">
      <c r="A58" s="30">
        <v>58</v>
      </c>
      <c r="K58" s="30">
        <v>58</v>
      </c>
    </row>
    <row r="59" spans="1:13" x14ac:dyDescent="0.55000000000000004">
      <c r="A59" s="30">
        <v>59</v>
      </c>
      <c r="K59" s="30">
        <v>59</v>
      </c>
    </row>
    <row r="60" spans="1:13" x14ac:dyDescent="0.55000000000000004">
      <c r="A60" s="30">
        <v>60</v>
      </c>
      <c r="K60" s="30">
        <v>60</v>
      </c>
    </row>
    <row r="61" spans="1:13" x14ac:dyDescent="0.55000000000000004">
      <c r="A61" s="30">
        <v>61</v>
      </c>
      <c r="K61" s="30">
        <v>61</v>
      </c>
    </row>
    <row r="62" spans="1:13" x14ac:dyDescent="0.55000000000000004">
      <c r="A62" s="30">
        <v>62</v>
      </c>
      <c r="K62" s="30">
        <v>62</v>
      </c>
    </row>
    <row r="63" spans="1:13" x14ac:dyDescent="0.55000000000000004">
      <c r="A63" s="30">
        <v>63</v>
      </c>
      <c r="K63" s="30">
        <v>63</v>
      </c>
    </row>
    <row r="64" spans="1:13" x14ac:dyDescent="0.55000000000000004">
      <c r="A64" s="30">
        <v>64</v>
      </c>
      <c r="K64" s="30">
        <v>64</v>
      </c>
    </row>
    <row r="65" spans="1:11" x14ac:dyDescent="0.55000000000000004">
      <c r="A65" s="30">
        <v>65</v>
      </c>
      <c r="K65" s="30">
        <v>65</v>
      </c>
    </row>
    <row r="66" spans="1:11" x14ac:dyDescent="0.55000000000000004">
      <c r="A66" s="30">
        <v>66</v>
      </c>
      <c r="K66" s="30">
        <v>66</v>
      </c>
    </row>
  </sheetData>
  <mergeCells count="2">
    <mergeCell ref="B6:J6"/>
    <mergeCell ref="B35:J35"/>
  </mergeCells>
  <pageMargins left="0.25" right="0.25" top="0.75" bottom="0.75" header="0.3" footer="0.3"/>
  <pageSetup paperSize="9" orientation="landscape" r:id="rId1"/>
  <headerFooter>
    <oddHeader>&amp;R&amp;"-,Negrita"&amp;K01+034PROBLEMAS DE GRÚAS PARA INGENIEROS</oddHeader>
    <oddFooter>&amp;CTAREA 1. CÁLCULO DE POTENCIA DE TRASLACION DEL CARRO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view="pageLayout" zoomScale="32" zoomScaleNormal="80" zoomScalePageLayoutView="32" workbookViewId="0">
      <selection activeCell="U61" sqref="U61"/>
    </sheetView>
  </sheetViews>
  <sheetFormatPr baseColWidth="10" defaultColWidth="9.1015625" defaultRowHeight="14.4" x14ac:dyDescent="0.55000000000000004"/>
  <cols>
    <col min="1" max="1" width="4.68359375" style="31" customWidth="1"/>
    <col min="2" max="2" width="8.7890625" customWidth="1"/>
    <col min="3" max="3" width="9.41796875" customWidth="1"/>
    <col min="4" max="4" width="15.3125" customWidth="1"/>
    <col min="5" max="5" width="7.68359375" customWidth="1"/>
    <col min="6" max="6" width="23.7890625" customWidth="1"/>
    <col min="7" max="7" width="24.3125" customWidth="1"/>
    <col min="8" max="8" width="20.7890625" customWidth="1"/>
    <col min="9" max="9" width="12.7890625" customWidth="1"/>
    <col min="10" max="10" width="4.3125" customWidth="1"/>
    <col min="11" max="11" width="6.7890625" customWidth="1"/>
    <col min="12" max="12" width="4.20703125" customWidth="1"/>
    <col min="13" max="13" width="10.1015625" bestFit="1" customWidth="1"/>
  </cols>
  <sheetData>
    <row r="1" spans="1:15" s="5" customFormat="1" ht="14.7" thickBot="1" x14ac:dyDescent="0.6">
      <c r="A1" s="30" t="s">
        <v>102</v>
      </c>
      <c r="B1" s="30" t="s">
        <v>90</v>
      </c>
      <c r="C1" s="30" t="s">
        <v>91</v>
      </c>
      <c r="D1" s="30" t="s">
        <v>92</v>
      </c>
      <c r="E1" s="30" t="s">
        <v>93</v>
      </c>
      <c r="F1" s="30" t="s">
        <v>94</v>
      </c>
      <c r="G1" s="30" t="s">
        <v>95</v>
      </c>
      <c r="H1" s="30" t="s">
        <v>96</v>
      </c>
      <c r="I1" s="30" t="s">
        <v>97</v>
      </c>
      <c r="J1" s="30" t="s">
        <v>98</v>
      </c>
      <c r="K1" s="30" t="s">
        <v>99</v>
      </c>
      <c r="L1" s="30"/>
      <c r="M1" s="30"/>
    </row>
    <row r="2" spans="1:15" ht="14.7" thickBot="1" x14ac:dyDescent="0.6">
      <c r="A2" s="30">
        <v>2</v>
      </c>
      <c r="B2" s="27" t="s">
        <v>86</v>
      </c>
      <c r="C2" s="28" t="s">
        <v>28</v>
      </c>
      <c r="D2" s="28"/>
      <c r="E2" s="28"/>
      <c r="F2" s="29"/>
      <c r="K2" s="30">
        <v>2</v>
      </c>
    </row>
    <row r="3" spans="1:15" x14ac:dyDescent="0.55000000000000004">
      <c r="A3" s="30">
        <v>3</v>
      </c>
      <c r="K3" s="30">
        <v>3</v>
      </c>
    </row>
    <row r="4" spans="1:15" x14ac:dyDescent="0.55000000000000004">
      <c r="A4" s="30">
        <v>4</v>
      </c>
      <c r="B4" t="s">
        <v>65</v>
      </c>
      <c r="C4" s="42" t="str">
        <f>VLOOKUP(D9,Listado!B3:C22,2,FALSE)</f>
        <v>Amando Sánchez, Rodrigo</v>
      </c>
      <c r="G4" t="s">
        <v>66</v>
      </c>
      <c r="H4" s="58"/>
      <c r="I4" t="s">
        <v>67</v>
      </c>
      <c r="J4" s="16"/>
      <c r="K4" s="30">
        <v>4</v>
      </c>
    </row>
    <row r="5" spans="1:15" ht="14.7" thickBot="1" x14ac:dyDescent="0.6">
      <c r="A5" s="30">
        <v>5</v>
      </c>
      <c r="H5" s="5"/>
      <c r="K5" s="30">
        <v>5</v>
      </c>
      <c r="O5" s="71"/>
    </row>
    <row r="6" spans="1:15" ht="14.7" thickBot="1" x14ac:dyDescent="0.6">
      <c r="A6" s="30">
        <v>6</v>
      </c>
      <c r="B6" s="67" t="s">
        <v>70</v>
      </c>
      <c r="C6" s="68"/>
      <c r="D6" s="68"/>
      <c r="E6" s="68"/>
      <c r="F6" s="68"/>
      <c r="G6" s="68"/>
      <c r="H6" s="68"/>
      <c r="I6" s="68"/>
      <c r="J6" s="69"/>
      <c r="K6" s="30">
        <v>6</v>
      </c>
      <c r="O6" s="71"/>
    </row>
    <row r="7" spans="1:15" x14ac:dyDescent="0.55000000000000004">
      <c r="A7" s="30">
        <v>7</v>
      </c>
      <c r="B7" s="23" t="s">
        <v>100</v>
      </c>
      <c r="H7" s="5"/>
      <c r="J7" s="22"/>
      <c r="K7" s="30">
        <v>7</v>
      </c>
      <c r="O7" s="71"/>
    </row>
    <row r="8" spans="1:15" x14ac:dyDescent="0.55000000000000004">
      <c r="A8" s="30">
        <v>8</v>
      </c>
      <c r="B8" s="17"/>
      <c r="H8" s="5"/>
      <c r="J8" s="22"/>
      <c r="K8" s="30">
        <v>8</v>
      </c>
      <c r="O8" s="71"/>
    </row>
    <row r="9" spans="1:15" x14ac:dyDescent="0.55000000000000004">
      <c r="A9" s="30">
        <v>9</v>
      </c>
      <c r="B9" s="17"/>
      <c r="C9" t="s">
        <v>101</v>
      </c>
      <c r="D9" s="66" t="s">
        <v>104</v>
      </c>
      <c r="H9" s="5"/>
      <c r="J9" s="22"/>
      <c r="K9" s="30">
        <v>9</v>
      </c>
    </row>
    <row r="10" spans="1:15" x14ac:dyDescent="0.55000000000000004">
      <c r="A10" s="30">
        <v>10</v>
      </c>
      <c r="B10" s="17"/>
      <c r="C10" s="5" t="s">
        <v>29</v>
      </c>
      <c r="D10" s="32" t="str">
        <f>MID($D$9,5,1)</f>
        <v>8</v>
      </c>
      <c r="E10" s="44"/>
      <c r="H10" s="5"/>
      <c r="J10" s="22"/>
      <c r="K10" s="30">
        <v>10</v>
      </c>
    </row>
    <row r="11" spans="1:15" x14ac:dyDescent="0.55000000000000004">
      <c r="A11" s="30">
        <v>11</v>
      </c>
      <c r="B11" s="17"/>
      <c r="C11" s="5" t="s">
        <v>3</v>
      </c>
      <c r="D11" s="32" t="str">
        <f>MID($D$9,6,1)</f>
        <v>9</v>
      </c>
      <c r="E11" s="44"/>
      <c r="H11" s="5"/>
      <c r="J11" s="22"/>
      <c r="K11" s="30">
        <v>11</v>
      </c>
    </row>
    <row r="12" spans="1:15" x14ac:dyDescent="0.55000000000000004">
      <c r="A12" s="30">
        <v>12</v>
      </c>
      <c r="B12" s="17"/>
      <c r="C12" s="5" t="s">
        <v>30</v>
      </c>
      <c r="D12" s="32" t="str">
        <f>MID($D$9,7,1)</f>
        <v>6</v>
      </c>
      <c r="E12" s="44"/>
      <c r="H12" s="5"/>
      <c r="J12" s="22"/>
      <c r="K12" s="30">
        <v>12</v>
      </c>
    </row>
    <row r="13" spans="1:15" x14ac:dyDescent="0.55000000000000004">
      <c r="A13" s="30">
        <v>13</v>
      </c>
      <c r="B13" s="17"/>
      <c r="C13" s="5" t="s">
        <v>31</v>
      </c>
      <c r="D13" s="32" t="str">
        <f>MID($D$9,8,1)</f>
        <v>0</v>
      </c>
      <c r="E13" s="44"/>
      <c r="H13" s="5"/>
      <c r="J13" s="22"/>
      <c r="K13" s="30">
        <v>13</v>
      </c>
    </row>
    <row r="14" spans="1:15" x14ac:dyDescent="0.55000000000000004">
      <c r="A14" s="30">
        <v>14</v>
      </c>
      <c r="B14" s="17"/>
      <c r="H14" s="5"/>
      <c r="J14" s="22"/>
      <c r="K14" s="30">
        <v>14</v>
      </c>
    </row>
    <row r="15" spans="1:15" x14ac:dyDescent="0.55000000000000004">
      <c r="A15" s="30">
        <v>15</v>
      </c>
      <c r="B15" s="17"/>
      <c r="C15" t="s">
        <v>32</v>
      </c>
      <c r="E15" s="1" t="s">
        <v>33</v>
      </c>
      <c r="F15" s="32">
        <f xml:space="preserve"> 32+(6*$D$10)</f>
        <v>80</v>
      </c>
      <c r="G15" t="s">
        <v>4</v>
      </c>
      <c r="H15" s="9" t="s">
        <v>24</v>
      </c>
      <c r="I15" s="32">
        <f>9.81*$F$15</f>
        <v>784.80000000000007</v>
      </c>
      <c r="J15" s="26" t="s">
        <v>25</v>
      </c>
      <c r="K15" s="30">
        <v>15</v>
      </c>
    </row>
    <row r="16" spans="1:15" x14ac:dyDescent="0.55000000000000004">
      <c r="A16" s="30">
        <v>16</v>
      </c>
      <c r="B16" s="17"/>
      <c r="C16" t="s">
        <v>34</v>
      </c>
      <c r="E16" s="1" t="s">
        <v>35</v>
      </c>
      <c r="F16" s="32">
        <f>10+(1.8*$D$10)</f>
        <v>24.4</v>
      </c>
      <c r="G16" t="s">
        <v>4</v>
      </c>
      <c r="H16" s="5" t="s">
        <v>24</v>
      </c>
      <c r="I16" s="32">
        <f>9.81*$F$16</f>
        <v>239.364</v>
      </c>
      <c r="J16" s="26" t="s">
        <v>25</v>
      </c>
      <c r="K16" s="30">
        <v>16</v>
      </c>
    </row>
    <row r="17" spans="1:11" x14ac:dyDescent="0.55000000000000004">
      <c r="A17" s="30">
        <v>17</v>
      </c>
      <c r="B17" s="17"/>
      <c r="C17" t="s">
        <v>36</v>
      </c>
      <c r="E17" s="1" t="s">
        <v>37</v>
      </c>
      <c r="F17" s="32">
        <f xml:space="preserve"> 40+(5*$D$11)</f>
        <v>85</v>
      </c>
      <c r="G17" t="s">
        <v>64</v>
      </c>
      <c r="H17" s="1"/>
      <c r="I17" s="4"/>
      <c r="J17" s="22"/>
      <c r="K17" s="30">
        <v>17</v>
      </c>
    </row>
    <row r="18" spans="1:11" x14ac:dyDescent="0.55000000000000004">
      <c r="A18" s="30">
        <v>18</v>
      </c>
      <c r="B18" s="17"/>
      <c r="C18" t="s">
        <v>38</v>
      </c>
      <c r="E18" s="1" t="s">
        <v>39</v>
      </c>
      <c r="F18" s="32">
        <f>9+(3*$D$12)</f>
        <v>27</v>
      </c>
      <c r="G18" t="s">
        <v>40</v>
      </c>
      <c r="J18" s="22"/>
      <c r="K18" s="30">
        <v>18</v>
      </c>
    </row>
    <row r="19" spans="1:11" x14ac:dyDescent="0.55000000000000004">
      <c r="A19" s="30">
        <v>19</v>
      </c>
      <c r="B19" s="17"/>
      <c r="C19" t="s">
        <v>41</v>
      </c>
      <c r="E19" s="1" t="s">
        <v>1</v>
      </c>
      <c r="F19" s="32">
        <f>400+(100*INT($D$13/4))</f>
        <v>400</v>
      </c>
      <c r="G19" t="s">
        <v>0</v>
      </c>
      <c r="J19" s="22"/>
      <c r="K19" s="30">
        <v>19</v>
      </c>
    </row>
    <row r="20" spans="1:11" x14ac:dyDescent="0.55000000000000004">
      <c r="A20" s="30">
        <v>20</v>
      </c>
      <c r="B20" s="17"/>
      <c r="H20" s="5"/>
      <c r="J20" s="22"/>
      <c r="K20" s="30">
        <v>20</v>
      </c>
    </row>
    <row r="21" spans="1:11" x14ac:dyDescent="0.55000000000000004">
      <c r="A21" s="30">
        <v>21</v>
      </c>
      <c r="B21" s="23" t="s">
        <v>69</v>
      </c>
      <c r="H21" s="5"/>
      <c r="J21" s="22"/>
      <c r="K21" s="30">
        <v>21</v>
      </c>
    </row>
    <row r="22" spans="1:11" x14ac:dyDescent="0.55000000000000004">
      <c r="A22" s="30">
        <v>22</v>
      </c>
      <c r="B22" s="17"/>
      <c r="H22" s="5"/>
      <c r="J22" s="22"/>
      <c r="K22" s="30">
        <v>22</v>
      </c>
    </row>
    <row r="23" spans="1:11" x14ac:dyDescent="0.55000000000000004">
      <c r="A23" s="30">
        <v>23</v>
      </c>
      <c r="B23" s="17"/>
      <c r="C23" t="s">
        <v>7</v>
      </c>
      <c r="E23" s="5"/>
      <c r="G23" s="5" t="s">
        <v>8</v>
      </c>
      <c r="H23" s="57">
        <v>0.98</v>
      </c>
      <c r="J23" s="22"/>
      <c r="K23" s="30">
        <v>23</v>
      </c>
    </row>
    <row r="24" spans="1:11" x14ac:dyDescent="0.55000000000000004">
      <c r="A24" s="30">
        <v>24</v>
      </c>
      <c r="B24" s="17"/>
      <c r="C24" t="s">
        <v>68</v>
      </c>
      <c r="G24" s="5" t="s">
        <v>2</v>
      </c>
      <c r="H24" s="58">
        <v>0.92</v>
      </c>
      <c r="J24" s="26"/>
      <c r="K24" s="30">
        <v>24</v>
      </c>
    </row>
    <row r="25" spans="1:11" x14ac:dyDescent="0.55000000000000004">
      <c r="A25" s="30">
        <v>25</v>
      </c>
      <c r="B25" s="17"/>
      <c r="C25" s="2" t="s">
        <v>42</v>
      </c>
      <c r="G25" s="5" t="s">
        <v>43</v>
      </c>
      <c r="H25" s="58">
        <v>1800</v>
      </c>
      <c r="I25" t="s">
        <v>5</v>
      </c>
      <c r="J25" s="22"/>
      <c r="K25" s="30">
        <v>25</v>
      </c>
    </row>
    <row r="26" spans="1:11" x14ac:dyDescent="0.55000000000000004">
      <c r="A26" s="30">
        <v>26</v>
      </c>
      <c r="B26" s="17"/>
      <c r="E26" s="1" t="s">
        <v>49</v>
      </c>
      <c r="F26" s="5" t="s">
        <v>24</v>
      </c>
      <c r="G26" s="34">
        <f xml:space="preserve"> 2*PI()*$H$25/60</f>
        <v>188.49555921538757</v>
      </c>
      <c r="H26" s="5" t="s">
        <v>17</v>
      </c>
      <c r="J26" s="22"/>
      <c r="K26" s="30">
        <v>26</v>
      </c>
    </row>
    <row r="27" spans="1:11" x14ac:dyDescent="0.55000000000000004">
      <c r="A27" s="30">
        <v>27</v>
      </c>
      <c r="B27" s="17"/>
      <c r="H27" s="5"/>
      <c r="J27" s="22"/>
      <c r="K27" s="30">
        <v>27</v>
      </c>
    </row>
    <row r="28" spans="1:11" x14ac:dyDescent="0.55000000000000004">
      <c r="A28" s="30">
        <v>28</v>
      </c>
      <c r="B28" s="17"/>
      <c r="H28" s="5"/>
      <c r="J28" s="22"/>
      <c r="K28" s="30">
        <v>28</v>
      </c>
    </row>
    <row r="29" spans="1:11" x14ac:dyDescent="0.55000000000000004">
      <c r="A29" s="30">
        <v>29</v>
      </c>
      <c r="B29" s="17"/>
      <c r="H29" s="5"/>
      <c r="J29" s="22"/>
      <c r="K29" s="30">
        <v>29</v>
      </c>
    </row>
    <row r="30" spans="1:11" x14ac:dyDescent="0.55000000000000004">
      <c r="A30" s="30">
        <v>30</v>
      </c>
      <c r="B30" s="17"/>
      <c r="H30" s="5"/>
      <c r="J30" s="22"/>
      <c r="K30" s="30">
        <v>30</v>
      </c>
    </row>
    <row r="31" spans="1:11" x14ac:dyDescent="0.55000000000000004">
      <c r="A31" s="30">
        <v>31</v>
      </c>
      <c r="B31" s="17"/>
      <c r="H31" s="5"/>
      <c r="J31" s="22"/>
      <c r="K31" s="30">
        <v>31</v>
      </c>
    </row>
    <row r="32" spans="1:11" x14ac:dyDescent="0.55000000000000004">
      <c r="A32" s="30">
        <v>32</v>
      </c>
      <c r="B32" s="17"/>
      <c r="H32" s="5"/>
      <c r="J32" s="22"/>
      <c r="K32" s="30">
        <v>32</v>
      </c>
    </row>
    <row r="33" spans="1:12" ht="14.7" thickBot="1" x14ac:dyDescent="0.6">
      <c r="A33" s="30">
        <v>33</v>
      </c>
      <c r="B33" s="18"/>
      <c r="C33" s="19"/>
      <c r="D33" s="19"/>
      <c r="E33" s="19"/>
      <c r="F33" s="19"/>
      <c r="G33" s="19"/>
      <c r="H33" s="20"/>
      <c r="I33" s="19"/>
      <c r="J33" s="41"/>
      <c r="K33" s="30">
        <v>33</v>
      </c>
    </row>
    <row r="34" spans="1:12" ht="14.7" thickBot="1" x14ac:dyDescent="0.6">
      <c r="A34" s="30">
        <v>34</v>
      </c>
      <c r="H34" s="5"/>
      <c r="K34" s="30">
        <v>34</v>
      </c>
    </row>
    <row r="35" spans="1:12" ht="14.7" thickBot="1" x14ac:dyDescent="0.6">
      <c r="A35" s="30">
        <v>35</v>
      </c>
      <c r="B35" s="67" t="s">
        <v>71</v>
      </c>
      <c r="C35" s="68"/>
      <c r="D35" s="68"/>
      <c r="E35" s="68"/>
      <c r="F35" s="70"/>
      <c r="G35" s="68"/>
      <c r="H35" s="68"/>
      <c r="I35" s="68"/>
      <c r="J35" s="69"/>
      <c r="K35" s="30">
        <v>35</v>
      </c>
    </row>
    <row r="36" spans="1:12" x14ac:dyDescent="0.55000000000000004">
      <c r="A36" s="30">
        <v>36</v>
      </c>
      <c r="B36" s="25" t="s">
        <v>46</v>
      </c>
      <c r="D36" s="1" t="s">
        <v>47</v>
      </c>
      <c r="E36" s="5" t="s">
        <v>48</v>
      </c>
      <c r="F36" s="35">
        <f>$F$17/$F$18</f>
        <v>3.1481481481481484</v>
      </c>
      <c r="G36" s="5" t="s">
        <v>6</v>
      </c>
      <c r="I36" s="1"/>
      <c r="J36" s="21"/>
      <c r="K36" s="30">
        <v>36</v>
      </c>
      <c r="L36" s="5"/>
    </row>
    <row r="37" spans="1:12" x14ac:dyDescent="0.55000000000000004">
      <c r="A37" s="30">
        <v>37</v>
      </c>
      <c r="B37" s="17"/>
      <c r="D37" s="56"/>
      <c r="E37" s="7"/>
      <c r="F37" s="8"/>
      <c r="G37" s="1"/>
      <c r="I37" s="1"/>
      <c r="J37" s="21"/>
      <c r="K37" s="30">
        <v>37</v>
      </c>
    </row>
    <row r="38" spans="1:12" x14ac:dyDescent="0.55000000000000004">
      <c r="A38" s="30">
        <v>38</v>
      </c>
      <c r="B38" s="17" t="s">
        <v>9</v>
      </c>
      <c r="F38" s="1" t="s">
        <v>14</v>
      </c>
      <c r="G38" s="58">
        <v>2</v>
      </c>
      <c r="H38" t="s">
        <v>10</v>
      </c>
      <c r="I38" s="1"/>
      <c r="J38" s="21"/>
      <c r="K38" s="30">
        <v>38</v>
      </c>
    </row>
    <row r="39" spans="1:12" x14ac:dyDescent="0.55000000000000004">
      <c r="A39" s="30">
        <v>39</v>
      </c>
      <c r="B39" s="17" t="s">
        <v>13</v>
      </c>
      <c r="F39" s="1" t="s">
        <v>11</v>
      </c>
      <c r="G39" s="58">
        <v>2</v>
      </c>
      <c r="H39" t="s">
        <v>12</v>
      </c>
      <c r="I39" s="1"/>
      <c r="J39" s="21"/>
      <c r="K39" s="30">
        <v>39</v>
      </c>
    </row>
    <row r="40" spans="1:12" x14ac:dyDescent="0.55000000000000004">
      <c r="A40" s="30">
        <v>40</v>
      </c>
      <c r="B40" s="17" t="s">
        <v>44</v>
      </c>
      <c r="F40" s="1"/>
      <c r="H40" s="2" t="s">
        <v>45</v>
      </c>
      <c r="J40" s="21"/>
      <c r="K40" s="30">
        <v>40</v>
      </c>
    </row>
    <row r="41" spans="1:12" x14ac:dyDescent="0.55000000000000004">
      <c r="A41" s="30">
        <v>41</v>
      </c>
      <c r="B41" s="17"/>
      <c r="D41" s="56"/>
      <c r="E41" s="1" t="s">
        <v>15</v>
      </c>
      <c r="F41" s="35">
        <f>($G$38/$G$39)*$F$36</f>
        <v>3.1481481481481484</v>
      </c>
      <c r="G41" t="s">
        <v>6</v>
      </c>
      <c r="I41" s="1"/>
      <c r="J41" s="21"/>
      <c r="K41" s="30">
        <v>41</v>
      </c>
    </row>
    <row r="42" spans="1:12" x14ac:dyDescent="0.55000000000000004">
      <c r="A42" s="30">
        <v>42</v>
      </c>
      <c r="B42" s="17"/>
      <c r="D42" s="56"/>
      <c r="E42" s="56"/>
      <c r="F42" s="7"/>
      <c r="G42" s="8"/>
      <c r="I42" s="1"/>
      <c r="J42" s="21"/>
      <c r="K42" s="30">
        <v>42</v>
      </c>
    </row>
    <row r="43" spans="1:12" x14ac:dyDescent="0.55000000000000004">
      <c r="A43" s="30">
        <v>43</v>
      </c>
      <c r="B43" s="17" t="s">
        <v>16</v>
      </c>
      <c r="D43" s="1"/>
      <c r="E43" s="1"/>
      <c r="F43" s="5"/>
      <c r="G43" s="1" t="s">
        <v>18</v>
      </c>
      <c r="H43" s="35">
        <f xml:space="preserve"> $F$41/(($F$19/1000)/2)</f>
        <v>15.74074074074074</v>
      </c>
      <c r="I43" s="2" t="s">
        <v>17</v>
      </c>
      <c r="J43" s="22"/>
      <c r="K43" s="30">
        <v>43</v>
      </c>
    </row>
    <row r="44" spans="1:12" x14ac:dyDescent="0.55000000000000004">
      <c r="A44" s="30">
        <v>44</v>
      </c>
      <c r="B44" s="17"/>
      <c r="D44" s="1"/>
      <c r="E44" s="1"/>
      <c r="G44" s="1" t="s">
        <v>19</v>
      </c>
      <c r="H44" s="34">
        <f>$H$43*60/(2*PI())</f>
        <v>150.31300180901226</v>
      </c>
      <c r="I44" t="s">
        <v>5</v>
      </c>
      <c r="J44" s="47"/>
      <c r="K44" s="30">
        <v>44</v>
      </c>
      <c r="L44" s="4"/>
    </row>
    <row r="45" spans="1:12" x14ac:dyDescent="0.55000000000000004">
      <c r="A45" s="30">
        <v>45</v>
      </c>
      <c r="B45" s="17"/>
      <c r="D45" s="1"/>
      <c r="E45" s="1"/>
      <c r="F45" s="5"/>
      <c r="H45" s="1"/>
      <c r="I45" s="3"/>
      <c r="J45" s="47"/>
      <c r="K45" s="30">
        <v>45</v>
      </c>
      <c r="L45" s="4"/>
    </row>
    <row r="46" spans="1:12" x14ac:dyDescent="0.55000000000000004">
      <c r="A46" s="30">
        <v>46</v>
      </c>
      <c r="B46" s="23" t="s">
        <v>20</v>
      </c>
      <c r="D46" s="1"/>
      <c r="E46" s="1"/>
      <c r="J46" s="22"/>
      <c r="K46" s="30">
        <v>46</v>
      </c>
    </row>
    <row r="47" spans="1:12" x14ac:dyDescent="0.55000000000000004">
      <c r="A47" s="30">
        <v>47</v>
      </c>
      <c r="B47" s="23"/>
      <c r="D47" s="1"/>
      <c r="E47" s="1"/>
      <c r="G47" s="10"/>
      <c r="H47" s="2"/>
      <c r="I47" s="2"/>
      <c r="J47" s="48"/>
      <c r="K47" s="30">
        <v>47</v>
      </c>
      <c r="L47" s="13"/>
    </row>
    <row r="48" spans="1:12" x14ac:dyDescent="0.55000000000000004">
      <c r="A48" s="30">
        <v>48</v>
      </c>
      <c r="B48" s="23"/>
      <c r="D48" s="10" t="s">
        <v>21</v>
      </c>
      <c r="E48" s="2" t="s">
        <v>22</v>
      </c>
      <c r="F48" s="2"/>
      <c r="G48" s="63">
        <f xml:space="preserve"> $H$43/$G$26</f>
        <v>8.3507223227229047E-2</v>
      </c>
      <c r="H48" s="12" t="s">
        <v>23</v>
      </c>
      <c r="I48" s="38">
        <f>1/$G$48</f>
        <v>11.975011997212857</v>
      </c>
      <c r="J48" s="22"/>
      <c r="K48" s="30">
        <v>48</v>
      </c>
      <c r="L48" s="13"/>
    </row>
    <row r="49" spans="1:13" x14ac:dyDescent="0.55000000000000004">
      <c r="A49" s="30">
        <v>49</v>
      </c>
      <c r="B49" s="23"/>
      <c r="D49" s="1"/>
      <c r="E49" s="1"/>
      <c r="G49" s="10"/>
      <c r="H49" s="2"/>
      <c r="I49" s="2"/>
      <c r="J49" s="48"/>
      <c r="K49" s="30">
        <v>49</v>
      </c>
      <c r="L49" s="13"/>
    </row>
    <row r="50" spans="1:13" x14ac:dyDescent="0.55000000000000004">
      <c r="A50" s="30">
        <v>50</v>
      </c>
      <c r="B50" s="17"/>
      <c r="C50" t="s">
        <v>52</v>
      </c>
      <c r="D50" s="1"/>
      <c r="E50" s="1"/>
      <c r="F50" s="5"/>
      <c r="G50" s="1" t="s">
        <v>53</v>
      </c>
      <c r="H50" s="64">
        <f xml:space="preserve"> 7/1000</f>
        <v>7.0000000000000001E-3</v>
      </c>
      <c r="I50" s="2" t="s">
        <v>87</v>
      </c>
      <c r="J50" s="22"/>
      <c r="K50" s="30">
        <v>50</v>
      </c>
    </row>
    <row r="51" spans="1:13" x14ac:dyDescent="0.55000000000000004">
      <c r="A51" s="30">
        <v>51</v>
      </c>
      <c r="B51" s="17" t="s">
        <v>50</v>
      </c>
      <c r="E51" t="s">
        <v>51</v>
      </c>
      <c r="F51" t="s">
        <v>54</v>
      </c>
      <c r="G51" s="45"/>
      <c r="H51" s="65">
        <f xml:space="preserve"> $H$50*($I$15+$I$16) * $F$36</f>
        <v>22.56954</v>
      </c>
      <c r="I51" t="s">
        <v>26</v>
      </c>
      <c r="J51" s="22"/>
      <c r="K51" s="30">
        <v>51</v>
      </c>
      <c r="L51" s="11"/>
    </row>
    <row r="52" spans="1:13" x14ac:dyDescent="0.55000000000000004">
      <c r="A52" s="30">
        <v>52</v>
      </c>
      <c r="B52" s="23" t="s">
        <v>56</v>
      </c>
      <c r="E52" s="8" t="s">
        <v>27</v>
      </c>
      <c r="F52" t="s">
        <v>55</v>
      </c>
      <c r="G52" s="45"/>
      <c r="H52" s="65">
        <f>$H$51/($H$24*$H$23)</f>
        <v>25.032763975155277</v>
      </c>
      <c r="I52" s="8" t="s">
        <v>26</v>
      </c>
      <c r="J52" s="24"/>
      <c r="K52" s="30">
        <v>52</v>
      </c>
      <c r="L52" s="14"/>
      <c r="M52" s="8"/>
    </row>
    <row r="53" spans="1:13" x14ac:dyDescent="0.55000000000000004">
      <c r="A53" s="30">
        <v>53</v>
      </c>
      <c r="B53" s="17"/>
      <c r="J53" s="22"/>
      <c r="K53" s="30">
        <v>53</v>
      </c>
    </row>
    <row r="54" spans="1:13" x14ac:dyDescent="0.55000000000000004">
      <c r="A54" s="30">
        <v>54</v>
      </c>
      <c r="B54" s="23" t="s">
        <v>57</v>
      </c>
      <c r="E54" s="8" t="s">
        <v>58</v>
      </c>
      <c r="F54" t="s">
        <v>59</v>
      </c>
      <c r="G54" s="46"/>
      <c r="H54" s="34">
        <f>$H$52*1000/$G$26</f>
        <v>132.80293752995621</v>
      </c>
      <c r="I54" s="8" t="s">
        <v>60</v>
      </c>
      <c r="J54" s="49"/>
      <c r="K54" s="30">
        <v>54</v>
      </c>
    </row>
    <row r="55" spans="1:13" x14ac:dyDescent="0.55000000000000004">
      <c r="A55" s="30">
        <v>55</v>
      </c>
      <c r="B55" s="23" t="s">
        <v>63</v>
      </c>
      <c r="E55" s="8" t="s">
        <v>61</v>
      </c>
      <c r="F55" s="2" t="s">
        <v>62</v>
      </c>
      <c r="G55" s="45"/>
      <c r="H55" s="65">
        <f xml:space="preserve"> ($H$52*$H$23)*1000/$H$43</f>
        <v>1558.5104347826084</v>
      </c>
      <c r="I55" s="8" t="s">
        <v>60</v>
      </c>
      <c r="J55" s="22"/>
      <c r="K55" s="30">
        <v>55</v>
      </c>
    </row>
    <row r="56" spans="1:13" x14ac:dyDescent="0.55000000000000004">
      <c r="A56" s="30">
        <v>56</v>
      </c>
      <c r="B56" s="17"/>
      <c r="J56" s="22"/>
      <c r="K56" s="30">
        <v>56</v>
      </c>
    </row>
    <row r="57" spans="1:13" ht="14.7" thickBot="1" x14ac:dyDescent="0.6">
      <c r="A57" s="30">
        <v>57</v>
      </c>
      <c r="B57" s="50" t="s">
        <v>89</v>
      </c>
      <c r="C57" s="51"/>
      <c r="D57" s="51"/>
      <c r="E57" s="19"/>
      <c r="F57" s="52" t="s">
        <v>88</v>
      </c>
      <c r="G57" s="65">
        <f xml:space="preserve"> $H$50*($I$15+$I$16)/(2*$H$24)</f>
        <v>3.8962760869565214</v>
      </c>
      <c r="H57" s="53" t="s">
        <v>25</v>
      </c>
      <c r="I57" s="53"/>
      <c r="J57" s="54"/>
      <c r="K57" s="30">
        <v>57</v>
      </c>
    </row>
    <row r="58" spans="1:13" x14ac:dyDescent="0.55000000000000004">
      <c r="A58" s="30">
        <v>58</v>
      </c>
      <c r="K58" s="30">
        <v>58</v>
      </c>
    </row>
    <row r="59" spans="1:13" x14ac:dyDescent="0.55000000000000004">
      <c r="A59" s="30">
        <v>59</v>
      </c>
      <c r="K59" s="30">
        <v>59</v>
      </c>
    </row>
    <row r="60" spans="1:13" x14ac:dyDescent="0.55000000000000004">
      <c r="A60" s="30">
        <v>60</v>
      </c>
      <c r="K60" s="30">
        <v>60</v>
      </c>
    </row>
    <row r="61" spans="1:13" x14ac:dyDescent="0.55000000000000004">
      <c r="A61" s="30">
        <v>61</v>
      </c>
      <c r="K61" s="30">
        <v>61</v>
      </c>
    </row>
    <row r="62" spans="1:13" x14ac:dyDescent="0.55000000000000004">
      <c r="A62" s="30">
        <v>62</v>
      </c>
      <c r="K62" s="30">
        <v>62</v>
      </c>
    </row>
    <row r="63" spans="1:13" x14ac:dyDescent="0.55000000000000004">
      <c r="A63" s="30">
        <v>63</v>
      </c>
      <c r="K63" s="30">
        <v>63</v>
      </c>
    </row>
    <row r="64" spans="1:13" x14ac:dyDescent="0.55000000000000004">
      <c r="A64" s="30">
        <v>64</v>
      </c>
      <c r="K64" s="30">
        <v>64</v>
      </c>
    </row>
    <row r="65" spans="1:11" x14ac:dyDescent="0.55000000000000004">
      <c r="A65" s="30">
        <v>65</v>
      </c>
      <c r="K65" s="30">
        <v>65</v>
      </c>
    </row>
    <row r="66" spans="1:11" x14ac:dyDescent="0.55000000000000004">
      <c r="A66" s="30">
        <v>66</v>
      </c>
      <c r="K66" s="30">
        <v>66</v>
      </c>
    </row>
  </sheetData>
  <mergeCells count="2">
    <mergeCell ref="B6:J6"/>
    <mergeCell ref="B35:J35"/>
  </mergeCells>
  <pageMargins left="0.25" right="0.25" top="0.75" bottom="0.75" header="0.3" footer="0.3"/>
  <pageSetup paperSize="9" orientation="landscape" r:id="rId1"/>
  <headerFooter>
    <oddHeader>&amp;R&amp;"-,Negrita"&amp;K01+034PROBLEMAS DE GRÚAS PARA INGENIEROS</oddHeader>
    <oddFooter>&amp;CTAREA 1. CÁLCULO DE POTENCIA DE TRASLACION DEL CARRO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E25" sqref="E25"/>
    </sheetView>
  </sheetViews>
  <sheetFormatPr baseColWidth="10" defaultRowHeight="14.4" x14ac:dyDescent="0.55000000000000004"/>
  <cols>
    <col min="2" max="2" width="17.3125" style="60" customWidth="1"/>
    <col min="3" max="3" width="23.20703125" customWidth="1"/>
  </cols>
  <sheetData>
    <row r="1" spans="1:3" ht="31.2" customHeight="1" x14ac:dyDescent="0.55000000000000004">
      <c r="A1" s="61" t="s">
        <v>143</v>
      </c>
      <c r="B1" s="62" t="s">
        <v>145</v>
      </c>
      <c r="C1" s="61" t="s">
        <v>144</v>
      </c>
    </row>
    <row r="3" spans="1:3" x14ac:dyDescent="0.55000000000000004">
      <c r="A3" s="5">
        <v>1</v>
      </c>
      <c r="B3" s="59" t="s">
        <v>104</v>
      </c>
      <c r="C3" s="15" t="s">
        <v>103</v>
      </c>
    </row>
    <row r="4" spans="1:3" x14ac:dyDescent="0.55000000000000004">
      <c r="A4" s="5">
        <v>2</v>
      </c>
      <c r="B4" s="59" t="s">
        <v>106</v>
      </c>
      <c r="C4" s="15" t="s">
        <v>105</v>
      </c>
    </row>
    <row r="5" spans="1:3" x14ac:dyDescent="0.55000000000000004">
      <c r="A5" s="5">
        <v>3</v>
      </c>
      <c r="B5" s="59" t="s">
        <v>107</v>
      </c>
      <c r="C5" s="15" t="s">
        <v>108</v>
      </c>
    </row>
    <row r="6" spans="1:3" x14ac:dyDescent="0.55000000000000004">
      <c r="A6" s="5">
        <v>4</v>
      </c>
      <c r="B6" s="59" t="s">
        <v>109</v>
      </c>
      <c r="C6" s="15" t="s">
        <v>110</v>
      </c>
    </row>
    <row r="7" spans="1:3" x14ac:dyDescent="0.55000000000000004">
      <c r="A7" s="5">
        <v>5</v>
      </c>
      <c r="B7" s="59" t="s">
        <v>111</v>
      </c>
      <c r="C7" s="15" t="s">
        <v>112</v>
      </c>
    </row>
    <row r="8" spans="1:3" x14ac:dyDescent="0.55000000000000004">
      <c r="A8" s="5">
        <v>6</v>
      </c>
      <c r="B8" s="59" t="s">
        <v>113</v>
      </c>
      <c r="C8" s="15" t="s">
        <v>114</v>
      </c>
    </row>
    <row r="9" spans="1:3" x14ac:dyDescent="0.55000000000000004">
      <c r="A9" s="5">
        <v>7</v>
      </c>
      <c r="B9" s="59" t="s">
        <v>115</v>
      </c>
      <c r="C9" s="15" t="s">
        <v>118</v>
      </c>
    </row>
    <row r="10" spans="1:3" x14ac:dyDescent="0.55000000000000004">
      <c r="A10" s="5">
        <v>8</v>
      </c>
      <c r="B10" s="59" t="s">
        <v>117</v>
      </c>
      <c r="C10" s="15" t="s">
        <v>119</v>
      </c>
    </row>
    <row r="11" spans="1:3" x14ac:dyDescent="0.55000000000000004">
      <c r="A11" s="5">
        <v>9</v>
      </c>
      <c r="B11" s="59" t="s">
        <v>120</v>
      </c>
      <c r="C11" s="15" t="s">
        <v>116</v>
      </c>
    </row>
    <row r="12" spans="1:3" x14ac:dyDescent="0.55000000000000004">
      <c r="A12" s="5">
        <v>10</v>
      </c>
      <c r="B12" s="59" t="s">
        <v>121</v>
      </c>
      <c r="C12" s="15" t="s">
        <v>124</v>
      </c>
    </row>
    <row r="13" spans="1:3" x14ac:dyDescent="0.55000000000000004">
      <c r="A13" s="5">
        <v>11</v>
      </c>
      <c r="B13" s="59" t="s">
        <v>123</v>
      </c>
      <c r="C13" s="15" t="s">
        <v>122</v>
      </c>
    </row>
    <row r="14" spans="1:3" x14ac:dyDescent="0.55000000000000004">
      <c r="A14" s="5">
        <v>12</v>
      </c>
      <c r="B14" s="59" t="s">
        <v>125</v>
      </c>
      <c r="C14" s="15" t="s">
        <v>126</v>
      </c>
    </row>
    <row r="15" spans="1:3" x14ac:dyDescent="0.55000000000000004">
      <c r="A15" s="5">
        <v>13</v>
      </c>
      <c r="B15" s="59" t="s">
        <v>127</v>
      </c>
      <c r="C15" s="15" t="s">
        <v>128</v>
      </c>
    </row>
    <row r="16" spans="1:3" x14ac:dyDescent="0.55000000000000004">
      <c r="A16" s="5">
        <v>14</v>
      </c>
      <c r="B16" s="59" t="s">
        <v>129</v>
      </c>
      <c r="C16" s="15" t="s">
        <v>130</v>
      </c>
    </row>
    <row r="17" spans="1:3" x14ac:dyDescent="0.55000000000000004">
      <c r="A17" s="5">
        <v>15</v>
      </c>
      <c r="B17" s="59" t="s">
        <v>131</v>
      </c>
      <c r="C17" s="15" t="s">
        <v>132</v>
      </c>
    </row>
    <row r="18" spans="1:3" x14ac:dyDescent="0.55000000000000004">
      <c r="A18" s="5">
        <v>16</v>
      </c>
      <c r="B18" s="59" t="s">
        <v>133</v>
      </c>
      <c r="C18" s="15" t="s">
        <v>134</v>
      </c>
    </row>
    <row r="19" spans="1:3" x14ac:dyDescent="0.55000000000000004">
      <c r="A19" s="5">
        <v>17</v>
      </c>
      <c r="B19" s="59" t="s">
        <v>135</v>
      </c>
      <c r="C19" s="15" t="s">
        <v>136</v>
      </c>
    </row>
    <row r="20" spans="1:3" x14ac:dyDescent="0.55000000000000004">
      <c r="A20" s="5">
        <v>18</v>
      </c>
      <c r="B20" s="59" t="s">
        <v>137</v>
      </c>
      <c r="C20" s="15" t="s">
        <v>138</v>
      </c>
    </row>
    <row r="21" spans="1:3" x14ac:dyDescent="0.55000000000000004">
      <c r="A21" s="5">
        <v>19</v>
      </c>
      <c r="B21" s="59" t="s">
        <v>139</v>
      </c>
      <c r="C21" s="15" t="s">
        <v>140</v>
      </c>
    </row>
    <row r="22" spans="1:3" x14ac:dyDescent="0.55000000000000004">
      <c r="A22" s="5">
        <v>20</v>
      </c>
      <c r="B22" s="59" t="s">
        <v>141</v>
      </c>
      <c r="C22" s="15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Formulas</vt:lpstr>
      <vt:lpstr>Ejemplo</vt:lpstr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2023-08-20T08:49:43Z</dcterms:modified>
</cp:coreProperties>
</file>